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F:\1Data\1Staff\Jason\CEPD\FY 2024\Budgets\"/>
    </mc:Choice>
  </mc:AlternateContent>
  <xr:revisionPtr revIDLastSave="0" documentId="13_ncr:1_{E839FCE7-F29E-48C7-BC8C-99A557948EDE}" xr6:coauthVersionLast="47" xr6:coauthVersionMax="47" xr10:uidLastSave="{00000000-0000-0000-0000-000000000000}"/>
  <bookViews>
    <workbookView xWindow="48825" yWindow="75" windowWidth="17940" windowHeight="15570" xr2:uid="{00000000-000D-0000-FFFF-FFFF00000000}"/>
  </bookViews>
  <sheets>
    <sheet name="General Fund" sheetId="1" r:id="rId1"/>
    <sheet name="Capital Projects Fun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3" l="1"/>
  <c r="L65" i="3"/>
  <c r="L38" i="3" l="1"/>
  <c r="P63" i="3" l="1"/>
  <c r="P6" i="3"/>
  <c r="T29" i="1"/>
  <c r="T28" i="1"/>
  <c r="P13" i="3" l="1"/>
  <c r="P65" i="3" s="1"/>
  <c r="T8" i="1"/>
  <c r="S45" i="1"/>
  <c r="T41" i="1"/>
  <c r="T30" i="1"/>
  <c r="T25" i="1"/>
  <c r="P56" i="3"/>
  <c r="P39" i="3"/>
  <c r="P34" i="3"/>
  <c r="P24" i="3"/>
  <c r="N56" i="3"/>
  <c r="L49" i="3"/>
  <c r="L56" i="3" s="1"/>
  <c r="N39" i="3"/>
  <c r="L39" i="3"/>
  <c r="P61" i="3"/>
  <c r="N61" i="3"/>
  <c r="L61" i="3"/>
  <c r="N34" i="3"/>
  <c r="L34" i="3"/>
  <c r="N24" i="3"/>
  <c r="L24" i="3"/>
  <c r="N13" i="3"/>
  <c r="L13" i="3"/>
  <c r="T45" i="1" l="1"/>
  <c r="T47" i="1" s="1"/>
  <c r="N63" i="3"/>
  <c r="L63" i="3"/>
  <c r="J61" i="3"/>
  <c r="J56" i="3"/>
  <c r="J39" i="3"/>
  <c r="J34" i="3"/>
  <c r="J24" i="3"/>
  <c r="J13" i="3"/>
  <c r="H28" i="3"/>
  <c r="H34" i="3" s="1"/>
  <c r="F30" i="3"/>
  <c r="F33" i="3"/>
  <c r="D34" i="3"/>
  <c r="H52" i="3"/>
  <c r="J63" i="3" l="1"/>
  <c r="J65" i="3"/>
  <c r="F34" i="3"/>
  <c r="H60" i="3" l="1"/>
  <c r="H61" i="3" s="1"/>
  <c r="F61" i="3"/>
  <c r="H13" i="3"/>
  <c r="H56" i="3"/>
  <c r="H39" i="3"/>
  <c r="H24" i="3"/>
  <c r="R41" i="1"/>
  <c r="R30" i="1"/>
  <c r="R25" i="1"/>
  <c r="H63" i="3" l="1"/>
  <c r="H65" i="3" s="1"/>
  <c r="R45" i="1"/>
  <c r="R7" i="1"/>
  <c r="R6" i="1"/>
  <c r="R4" i="1"/>
  <c r="L41" i="1" l="1"/>
  <c r="L36" i="1"/>
  <c r="L22" i="1"/>
  <c r="L25" i="1" s="1"/>
  <c r="L5" i="1"/>
  <c r="L8" i="1" s="1"/>
  <c r="D46" i="3" l="1"/>
  <c r="H33" i="1"/>
  <c r="F5" i="3" l="1"/>
  <c r="F13" i="3" s="1"/>
  <c r="H5" i="1" l="1"/>
  <c r="P5" i="1"/>
  <c r="N5" i="1"/>
  <c r="J5" i="1"/>
  <c r="R5" i="1" s="1"/>
  <c r="R8" i="1" s="1"/>
  <c r="R47" i="1" s="1"/>
  <c r="F56" i="3" l="1"/>
  <c r="D56" i="3"/>
  <c r="F42" i="3"/>
  <c r="F46" i="3" s="1"/>
  <c r="D39" i="3"/>
  <c r="F38" i="3"/>
  <c r="F39" i="3" s="1"/>
  <c r="F24" i="3"/>
  <c r="D13" i="3"/>
  <c r="P33" i="1"/>
  <c r="J28" i="1"/>
  <c r="H29" i="1"/>
  <c r="J29" i="1" s="1"/>
  <c r="F63" i="3" l="1"/>
  <c r="F65" i="3" s="1"/>
  <c r="N29" i="1"/>
  <c r="P29" i="1" s="1"/>
  <c r="L29" i="1"/>
  <c r="N28" i="1"/>
  <c r="P28" i="1" s="1"/>
  <c r="L28" i="1"/>
  <c r="J33" i="1"/>
  <c r="N33" i="1" s="1"/>
  <c r="D24" i="3"/>
  <c r="D63" i="3" s="1"/>
  <c r="D65" i="3" s="1"/>
  <c r="P22" i="1"/>
  <c r="N22" i="1"/>
  <c r="J22" i="1"/>
  <c r="H22" i="1"/>
  <c r="F22" i="1"/>
  <c r="F19" i="1"/>
  <c r="L30" i="1" l="1"/>
  <c r="L45" i="1" s="1"/>
  <c r="L47" i="1" s="1"/>
  <c r="B41" i="1"/>
  <c r="B30" i="1"/>
  <c r="B25" i="1"/>
  <c r="B8" i="1"/>
  <c r="D41" i="1"/>
  <c r="D30" i="1"/>
  <c r="D25" i="1"/>
  <c r="D8" i="1"/>
  <c r="J41" i="1"/>
  <c r="N41" i="1"/>
  <c r="P41" i="1"/>
  <c r="J30" i="1"/>
  <c r="N30" i="1"/>
  <c r="P30" i="1"/>
  <c r="J25" i="1"/>
  <c r="N25" i="1"/>
  <c r="P25" i="1"/>
  <c r="N8" i="1"/>
  <c r="P8" i="1"/>
  <c r="H41" i="1"/>
  <c r="H25" i="1"/>
  <c r="F41" i="1"/>
  <c r="F30" i="1"/>
  <c r="F25" i="1"/>
  <c r="J8" i="1"/>
  <c r="H8" i="1"/>
  <c r="F8" i="1"/>
  <c r="B45" i="1" l="1"/>
  <c r="B47" i="1" s="1"/>
  <c r="D45" i="1"/>
  <c r="D47" i="1" s="1"/>
  <c r="P45" i="1"/>
  <c r="P47" i="1" s="1"/>
  <c r="F45" i="1"/>
  <c r="F47" i="1" s="1"/>
  <c r="J45" i="1"/>
  <c r="J47" i="1" s="1"/>
  <c r="N45" i="1"/>
  <c r="N47" i="1" s="1"/>
  <c r="H30" i="1"/>
  <c r="H45" i="1" s="1"/>
  <c r="H47" i="1" s="1"/>
</calcChain>
</file>

<file path=xl/sharedStrings.xml><?xml version="1.0" encoding="utf-8"?>
<sst xmlns="http://schemas.openxmlformats.org/spreadsheetml/2006/main" count="186" uniqueCount="96">
  <si>
    <t>General Fund Budget</t>
  </si>
  <si>
    <t>Ordinary Income/Expense</t>
  </si>
  <si>
    <t>Income</t>
  </si>
  <si>
    <t>Ad Valorem Tax</t>
  </si>
  <si>
    <t>Interest</t>
  </si>
  <si>
    <t>Other</t>
  </si>
  <si>
    <t>Total Income</t>
  </si>
  <si>
    <t>Expenditures</t>
  </si>
  <si>
    <t>Advertising</t>
  </si>
  <si>
    <t>Bank Service Charges</t>
  </si>
  <si>
    <t>Postage</t>
  </si>
  <si>
    <t>Repairs</t>
  </si>
  <si>
    <t>Telephone</t>
  </si>
  <si>
    <t>Travel and Per Diem</t>
  </si>
  <si>
    <t>Utilities</t>
  </si>
  <si>
    <t>Total Admin Expenses</t>
  </si>
  <si>
    <t>Admin</t>
  </si>
  <si>
    <t>Wages</t>
  </si>
  <si>
    <t>Gross Wages</t>
  </si>
  <si>
    <t>Total Wages</t>
  </si>
  <si>
    <t>Cost of Collecting Ad Valorem</t>
  </si>
  <si>
    <t>Property Appraiser Fees</t>
  </si>
  <si>
    <t>Tax Collector Commissions</t>
  </si>
  <si>
    <t>Total Cost of Collections</t>
  </si>
  <si>
    <t>Total Expenditures</t>
  </si>
  <si>
    <t>Transfer of Operating Reserves</t>
  </si>
  <si>
    <t>Net Income</t>
  </si>
  <si>
    <t>Dues and Subscriptions</t>
  </si>
  <si>
    <t>Board Meeting Expenses</t>
  </si>
  <si>
    <t>Office Expense</t>
  </si>
  <si>
    <t>Rent Expense</t>
  </si>
  <si>
    <t>Website &amp; Computer  Maintenance</t>
  </si>
  <si>
    <t>Professional Fees</t>
  </si>
  <si>
    <t>FY 20-21 Budget</t>
  </si>
  <si>
    <t>Unanimous Rate (1.0000)</t>
  </si>
  <si>
    <t>Insurance</t>
  </si>
  <si>
    <t>Payroll Taxes and Fees</t>
  </si>
  <si>
    <t>FY 21-22 Proposed Budget</t>
  </si>
  <si>
    <t>Rollback Rate (.4295)</t>
  </si>
  <si>
    <t>Two-thirds Vote Rate (.4725)</t>
  </si>
  <si>
    <t xml:space="preserve">   Accounting</t>
  </si>
  <si>
    <t xml:space="preserve">   Legal</t>
  </si>
  <si>
    <t xml:space="preserve">   Lobbying</t>
  </si>
  <si>
    <t>Professional Fees (Total)</t>
  </si>
  <si>
    <t>Capital Projects Fund</t>
  </si>
  <si>
    <t>Grant Income</t>
  </si>
  <si>
    <t xml:space="preserve">   Local</t>
  </si>
  <si>
    <t xml:space="preserve">   State</t>
  </si>
  <si>
    <t xml:space="preserve">   Federal</t>
  </si>
  <si>
    <t>Parking Fees</t>
  </si>
  <si>
    <t>Reserves Transfer</t>
  </si>
  <si>
    <t>Assessment Collections</t>
  </si>
  <si>
    <t>Office Expenses</t>
  </si>
  <si>
    <t>Parking Lot</t>
  </si>
  <si>
    <t>Parking Lot Maintenance</t>
  </si>
  <si>
    <t>Portable Toilets</t>
  </si>
  <si>
    <t>Signage</t>
  </si>
  <si>
    <t>Sales Tax Expense</t>
  </si>
  <si>
    <t>Total Parking Lot Expenses</t>
  </si>
  <si>
    <t>Total Professional Fees</t>
  </si>
  <si>
    <t>Early Payment Discount</t>
  </si>
  <si>
    <t xml:space="preserve">   Accounting &amp; Audit</t>
  </si>
  <si>
    <t>*</t>
  </si>
  <si>
    <t>Majority Vote Rate (.4433)</t>
  </si>
  <si>
    <t>FY 21-22 Budget</t>
  </si>
  <si>
    <t>Millage Rate (.4395)</t>
  </si>
  <si>
    <t>FY 22-23 Budget</t>
  </si>
  <si>
    <t>Projects</t>
  </si>
  <si>
    <t>Special Assessment</t>
  </si>
  <si>
    <t>Debt Service</t>
  </si>
  <si>
    <t xml:space="preserve">       </t>
  </si>
  <si>
    <t xml:space="preserve">                                                                                                                                                                                                           </t>
  </si>
  <si>
    <t>Park Mobile Fee</t>
  </si>
  <si>
    <t>Principle</t>
  </si>
  <si>
    <t>Beach Vehicle</t>
  </si>
  <si>
    <t>Credit Card Fees</t>
  </si>
  <si>
    <t>-</t>
  </si>
  <si>
    <t>Total Project Expenses</t>
  </si>
  <si>
    <t>FY 22-23 Amended Budget</t>
  </si>
  <si>
    <t>Projected through 9/30/23</t>
  </si>
  <si>
    <t>Service Charges</t>
  </si>
  <si>
    <t>FY 23-24 Budget</t>
  </si>
  <si>
    <t>Millage Rate (.3919)</t>
  </si>
  <si>
    <t>Red Fish Pass Permitting</t>
  </si>
  <si>
    <t>Year 2 Tilling</t>
  </si>
  <si>
    <t>Year 2 Monitoring</t>
  </si>
  <si>
    <t>Coastal Resiliency Phase 2</t>
  </si>
  <si>
    <t>Rollback Rate (.4100) Estimated</t>
  </si>
  <si>
    <t>FY 23-24 Proposed Budget</t>
  </si>
  <si>
    <t>Majority Vote Rate (.4310)</t>
  </si>
  <si>
    <t>Two-thirds Vote Rate (.4741)</t>
  </si>
  <si>
    <t>Local Grant Funding Requests- Aptim</t>
  </si>
  <si>
    <t>Grants to other agencies- SCCF</t>
  </si>
  <si>
    <t>Dune Protection Fencing</t>
  </si>
  <si>
    <t>Actual through 7/31/23</t>
  </si>
  <si>
    <t>Projected Rate (,3948)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</si>
</sst>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vertical="center" wrapText="1"/>
    </xf>
    <xf numFmtId="44" fontId="2" fillId="0" borderId="2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4" fontId="0" fillId="0" borderId="0" xfId="1" applyFont="1" applyFill="1"/>
    <xf numFmtId="44" fontId="2" fillId="0" borderId="4" xfId="1" applyFont="1" applyBorder="1"/>
    <xf numFmtId="44" fontId="2" fillId="0" borderId="1" xfId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44" fontId="0" fillId="0" borderId="3" xfId="1" applyFont="1" applyFill="1" applyBorder="1"/>
    <xf numFmtId="44" fontId="0" fillId="0" borderId="1" xfId="1" applyFont="1" applyFill="1" applyBorder="1"/>
    <xf numFmtId="44" fontId="0" fillId="0" borderId="0" xfId="1" applyFont="1" applyFill="1" applyBorder="1"/>
    <xf numFmtId="44" fontId="2" fillId="0" borderId="4" xfId="1" applyFont="1" applyFill="1" applyBorder="1"/>
    <xf numFmtId="0" fontId="0" fillId="2" borderId="0" xfId="0" applyFill="1"/>
    <xf numFmtId="44" fontId="0" fillId="2" borderId="0" xfId="1" applyFont="1" applyFill="1"/>
    <xf numFmtId="0" fontId="2" fillId="2" borderId="0" xfId="0" applyFont="1" applyFill="1"/>
    <xf numFmtId="44" fontId="0" fillId="2" borderId="3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0" fillId="2" borderId="1" xfId="1" applyFont="1" applyFill="1" applyBorder="1"/>
    <xf numFmtId="44" fontId="0" fillId="2" borderId="0" xfId="1" applyFont="1" applyFill="1" applyBorder="1"/>
    <xf numFmtId="44" fontId="1" fillId="2" borderId="0" xfId="1" applyFont="1" applyFill="1"/>
    <xf numFmtId="0" fontId="2" fillId="2" borderId="1" xfId="0" applyFont="1" applyFill="1" applyBorder="1" applyAlignment="1">
      <alignment vertical="center"/>
    </xf>
    <xf numFmtId="44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44" fontId="2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44" fontId="1" fillId="2" borderId="0" xfId="1" applyFont="1" applyFill="1" applyBorder="1" applyAlignment="1">
      <alignment horizontal="center" vertical="center" wrapText="1"/>
    </xf>
    <xf numFmtId="44" fontId="0" fillId="3" borderId="1" xfId="1" applyFont="1" applyFill="1" applyBorder="1"/>
    <xf numFmtId="44" fontId="2" fillId="0" borderId="0" xfId="1" applyFont="1" applyFill="1" applyBorder="1" applyAlignment="1">
      <alignment horizontal="center" vertical="center" wrapText="1"/>
    </xf>
    <xf numFmtId="44" fontId="1" fillId="0" borderId="0" xfId="1" applyFont="1" applyFill="1"/>
    <xf numFmtId="44" fontId="1" fillId="3" borderId="0" xfId="1" applyFont="1" applyFill="1"/>
    <xf numFmtId="44" fontId="0" fillId="3" borderId="0" xfId="1" applyFont="1" applyFill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DB333D32-9994-4D41-8C3E-0BA99339821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8"/>
  <sheetViews>
    <sheetView tabSelected="1" zoomScale="85" zoomScaleNormal="85" workbookViewId="0">
      <pane ySplit="3" topLeftCell="A4" activePane="bottomLeft" state="frozen"/>
      <selection pane="bottomLeft" activeCell="T4" sqref="T4"/>
    </sheetView>
  </sheetViews>
  <sheetFormatPr defaultRowHeight="15" x14ac:dyDescent="0.25"/>
  <cols>
    <col min="1" max="1" width="35.85546875" bestFit="1" customWidth="1"/>
    <col min="2" max="2" width="16" style="5" customWidth="1"/>
    <col min="3" max="3" width="2.7109375" style="5" customWidth="1"/>
    <col min="4" max="4" width="16" style="5" customWidth="1"/>
    <col min="5" max="5" width="2.7109375" style="5" customWidth="1"/>
    <col min="6" max="6" width="16" style="5" hidden="1" customWidth="1"/>
    <col min="7" max="7" width="2.7109375" style="5" hidden="1" customWidth="1"/>
    <col min="8" max="8" width="16" style="5" hidden="1" customWidth="1"/>
    <col min="9" max="9" width="2.7109375" style="5" customWidth="1"/>
    <col min="10" max="10" width="16" style="16" customWidth="1"/>
    <col min="11" max="11" width="2.7109375" style="5" customWidth="1"/>
    <col min="12" max="12" width="16" style="5" hidden="1" customWidth="1"/>
    <col min="13" max="13" width="2.7109375" style="5" hidden="1" customWidth="1"/>
    <col min="14" max="14" width="16" style="5" hidden="1" customWidth="1"/>
    <col min="15" max="15" width="2.7109375" style="5" hidden="1" customWidth="1"/>
    <col min="16" max="16" width="16" style="5" hidden="1" customWidth="1"/>
    <col min="17" max="17" width="2.7109375" style="5" hidden="1" customWidth="1"/>
    <col min="18" max="18" width="16" style="5" customWidth="1"/>
    <col min="19" max="19" width="2.7109375" style="5" customWidth="1"/>
    <col min="20" max="20" width="16" style="16" customWidth="1"/>
    <col min="21" max="21" width="16" style="16" hidden="1" customWidth="1"/>
    <col min="22" max="22" width="2.7109375" style="5" hidden="1" customWidth="1"/>
    <col min="23" max="23" width="13.5703125" hidden="1" customWidth="1"/>
    <col min="24" max="24" width="2.7109375" style="5" hidden="1" customWidth="1"/>
    <col min="25" max="25" width="12.5703125" hidden="1" customWidth="1"/>
    <col min="26" max="26" width="2.7109375" style="5" hidden="1" customWidth="1"/>
    <col min="27" max="27" width="13.5703125" hidden="1" customWidth="1"/>
  </cols>
  <sheetData>
    <row r="1" spans="1:27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9"/>
      <c r="R1" s="9"/>
      <c r="S1"/>
      <c r="T1"/>
      <c r="U1"/>
      <c r="V1"/>
      <c r="X1"/>
      <c r="Z1"/>
    </row>
    <row r="2" spans="1:27" s="1" customFormat="1" ht="38.25" customHeight="1" x14ac:dyDescent="0.25">
      <c r="A2" s="15" t="s">
        <v>1</v>
      </c>
      <c r="B2" s="12" t="s">
        <v>94</v>
      </c>
      <c r="C2" s="12"/>
      <c r="D2" s="12" t="s">
        <v>79</v>
      </c>
      <c r="E2" s="12"/>
      <c r="F2" s="12" t="s">
        <v>33</v>
      </c>
      <c r="G2" s="12"/>
      <c r="H2" s="12" t="s">
        <v>37</v>
      </c>
      <c r="I2" s="12"/>
      <c r="J2" s="18" t="s">
        <v>64</v>
      </c>
      <c r="K2" s="12"/>
      <c r="L2" s="18" t="s">
        <v>88</v>
      </c>
      <c r="M2" s="12"/>
      <c r="N2" s="12" t="s">
        <v>88</v>
      </c>
      <c r="O2" s="12"/>
      <c r="P2" s="12" t="s">
        <v>88</v>
      </c>
      <c r="Q2" s="12"/>
      <c r="R2" s="18" t="s">
        <v>66</v>
      </c>
      <c r="S2" s="12"/>
      <c r="T2" s="18" t="s">
        <v>81</v>
      </c>
      <c r="U2" s="18"/>
      <c r="V2" s="12"/>
      <c r="X2" s="12"/>
      <c r="Z2" s="12"/>
    </row>
    <row r="3" spans="1:27" s="11" customFormat="1" ht="68.25" customHeight="1" x14ac:dyDescent="0.25">
      <c r="A3" s="10" t="s">
        <v>2</v>
      </c>
      <c r="B3" s="13"/>
      <c r="C3" s="13"/>
      <c r="D3" s="13"/>
      <c r="E3" s="13"/>
      <c r="F3" s="13"/>
      <c r="G3" s="13"/>
      <c r="H3" s="14" t="s">
        <v>38</v>
      </c>
      <c r="I3" s="13"/>
      <c r="J3" s="19" t="s">
        <v>65</v>
      </c>
      <c r="K3" s="13"/>
      <c r="L3" s="19" t="s">
        <v>63</v>
      </c>
      <c r="M3" s="13"/>
      <c r="N3" s="14" t="s">
        <v>39</v>
      </c>
      <c r="O3" s="13"/>
      <c r="P3" s="14" t="s">
        <v>34</v>
      </c>
      <c r="Q3" s="13"/>
      <c r="R3" s="14" t="s">
        <v>82</v>
      </c>
      <c r="S3" s="13"/>
      <c r="T3" s="19" t="s">
        <v>95</v>
      </c>
      <c r="U3" s="19" t="s">
        <v>87</v>
      </c>
      <c r="V3" s="13"/>
      <c r="W3" s="19" t="s">
        <v>89</v>
      </c>
      <c r="X3" s="13"/>
      <c r="Y3" s="14" t="s">
        <v>90</v>
      </c>
      <c r="Z3" s="13"/>
      <c r="AA3" s="14"/>
    </row>
    <row r="4" spans="1:27" x14ac:dyDescent="0.25">
      <c r="A4" t="s">
        <v>3</v>
      </c>
      <c r="B4" s="16">
        <v>630571</v>
      </c>
      <c r="C4" s="16"/>
      <c r="D4" s="16">
        <v>640000</v>
      </c>
      <c r="F4" s="5">
        <v>662958</v>
      </c>
      <c r="H4" s="5">
        <v>662643</v>
      </c>
      <c r="J4" s="16">
        <v>678072</v>
      </c>
      <c r="L4" s="16">
        <v>683934</v>
      </c>
      <c r="N4" s="5">
        <v>728985</v>
      </c>
      <c r="P4" s="5">
        <v>1542826</v>
      </c>
      <c r="R4" s="5">
        <f>J4</f>
        <v>678072</v>
      </c>
      <c r="T4" s="16">
        <v>677100</v>
      </c>
      <c r="U4" s="16">
        <v>650000</v>
      </c>
      <c r="W4" s="5">
        <v>680000</v>
      </c>
      <c r="Y4" s="5">
        <v>750000</v>
      </c>
    </row>
    <row r="5" spans="1:27" x14ac:dyDescent="0.25">
      <c r="A5" t="s">
        <v>60</v>
      </c>
      <c r="D5" s="5">
        <v>0</v>
      </c>
      <c r="F5" s="5">
        <v>0</v>
      </c>
      <c r="H5" s="5">
        <f>H4*-0.04</f>
        <v>-26505.72</v>
      </c>
      <c r="J5" s="16">
        <f>J4*-0.04</f>
        <v>-27122.880000000001</v>
      </c>
      <c r="L5" s="5">
        <f>L4*-0.04</f>
        <v>-27357.360000000001</v>
      </c>
      <c r="N5" s="5">
        <f>N4*-0.04</f>
        <v>-29159.4</v>
      </c>
      <c r="P5" s="5">
        <f>P4*-0.04</f>
        <v>-61713.04</v>
      </c>
      <c r="R5" s="5">
        <f>J5</f>
        <v>-27122.880000000001</v>
      </c>
      <c r="T5" s="16">
        <v>0</v>
      </c>
    </row>
    <row r="6" spans="1:27" x14ac:dyDescent="0.25">
      <c r="A6" t="s">
        <v>4</v>
      </c>
      <c r="B6" s="5">
        <v>3285</v>
      </c>
      <c r="D6" s="5">
        <v>5000</v>
      </c>
      <c r="F6" s="5">
        <v>1500</v>
      </c>
      <c r="H6" s="5">
        <v>150</v>
      </c>
      <c r="J6" s="16">
        <v>150</v>
      </c>
      <c r="L6" s="5">
        <v>150</v>
      </c>
      <c r="N6" s="5">
        <v>150</v>
      </c>
      <c r="P6" s="5">
        <v>150</v>
      </c>
      <c r="R6" s="5">
        <f>J6</f>
        <v>150</v>
      </c>
      <c r="T6" s="16">
        <v>20000</v>
      </c>
    </row>
    <row r="7" spans="1:27" x14ac:dyDescent="0.25">
      <c r="A7" t="s">
        <v>5</v>
      </c>
      <c r="B7" s="5">
        <v>4988</v>
      </c>
      <c r="D7" s="5">
        <v>6000</v>
      </c>
      <c r="F7" s="5">
        <v>3750</v>
      </c>
      <c r="H7" s="5">
        <v>5000</v>
      </c>
      <c r="J7" s="16">
        <v>5000</v>
      </c>
      <c r="L7" s="5">
        <v>5000</v>
      </c>
      <c r="N7" s="5">
        <v>5000</v>
      </c>
      <c r="P7" s="5">
        <v>5000</v>
      </c>
      <c r="R7" s="5">
        <f>J7</f>
        <v>5000</v>
      </c>
      <c r="T7" s="16">
        <v>5000</v>
      </c>
    </row>
    <row r="8" spans="1:27" ht="15.75" thickBot="1" x14ac:dyDescent="0.3">
      <c r="A8" s="2" t="s">
        <v>6</v>
      </c>
      <c r="B8" s="7">
        <f>SUM(B4:B7)</f>
        <v>638844</v>
      </c>
      <c r="C8" s="7"/>
      <c r="D8" s="7">
        <f>SUM(D4:D7)</f>
        <v>651000</v>
      </c>
      <c r="E8" s="7"/>
      <c r="F8" s="7">
        <f>SUM(F4:F7)</f>
        <v>668208</v>
      </c>
      <c r="G8" s="7"/>
      <c r="H8" s="7">
        <f>SUM(H4:H7)</f>
        <v>641287.28</v>
      </c>
      <c r="I8" s="7"/>
      <c r="J8" s="20">
        <f>SUM(J4:J7)</f>
        <v>656099.12</v>
      </c>
      <c r="K8" s="7"/>
      <c r="L8" s="7">
        <f>SUM(L4:L7)</f>
        <v>661726.64</v>
      </c>
      <c r="M8" s="7"/>
      <c r="N8" s="7">
        <f>SUM(N4:N7)</f>
        <v>704975.6</v>
      </c>
      <c r="O8" s="7"/>
      <c r="P8" s="7">
        <f>SUM(P4:P7)</f>
        <v>1486262.96</v>
      </c>
      <c r="Q8" s="7"/>
      <c r="R8" s="7">
        <f>SUM(R4:R7)</f>
        <v>656099.12</v>
      </c>
      <c r="S8" s="7"/>
      <c r="T8" s="20">
        <f>SUM(T4:T7)</f>
        <v>702100</v>
      </c>
      <c r="U8" s="20"/>
      <c r="V8" s="7"/>
      <c r="X8" s="7"/>
      <c r="Z8" s="7"/>
    </row>
    <row r="9" spans="1:27" ht="15.75" thickTop="1" x14ac:dyDescent="0.25"/>
    <row r="10" spans="1:27" x14ac:dyDescent="0.25">
      <c r="A10" s="3" t="s">
        <v>7</v>
      </c>
    </row>
    <row r="11" spans="1:27" ht="45" x14ac:dyDescent="0.25">
      <c r="A11" s="4" t="s">
        <v>16</v>
      </c>
      <c r="B11" s="12" t="s">
        <v>94</v>
      </c>
      <c r="C11" s="12"/>
      <c r="D11" s="12" t="s">
        <v>79</v>
      </c>
      <c r="E11" s="12"/>
      <c r="F11" s="12" t="s">
        <v>33</v>
      </c>
      <c r="G11" s="12"/>
      <c r="H11" s="12" t="s">
        <v>37</v>
      </c>
      <c r="I11" s="12"/>
      <c r="J11" s="18" t="s">
        <v>64</v>
      </c>
      <c r="K11" s="12"/>
      <c r="L11" s="18" t="s">
        <v>37</v>
      </c>
      <c r="M11" s="12"/>
      <c r="N11" s="12" t="s">
        <v>37</v>
      </c>
      <c r="O11" s="12"/>
      <c r="P11" s="12" t="s">
        <v>37</v>
      </c>
      <c r="Q11" s="12"/>
      <c r="R11" s="18" t="s">
        <v>66</v>
      </c>
      <c r="S11" s="12"/>
      <c r="T11" s="18"/>
      <c r="U11" s="18"/>
      <c r="V11" s="12"/>
      <c r="X11" s="12"/>
      <c r="Z11" s="12"/>
    </row>
    <row r="12" spans="1:27" x14ac:dyDescent="0.25">
      <c r="A12" t="s">
        <v>8</v>
      </c>
      <c r="B12" s="5">
        <v>596</v>
      </c>
      <c r="D12" s="5">
        <v>15000</v>
      </c>
      <c r="F12" s="5">
        <v>3000</v>
      </c>
      <c r="H12" s="5">
        <v>10000</v>
      </c>
      <c r="J12" s="16">
        <v>10000</v>
      </c>
      <c r="L12" s="5">
        <v>10000</v>
      </c>
      <c r="N12" s="5">
        <v>10000</v>
      </c>
      <c r="P12" s="5">
        <v>10000</v>
      </c>
      <c r="R12" s="5">
        <v>15000</v>
      </c>
      <c r="T12" s="16">
        <v>15000</v>
      </c>
    </row>
    <row r="13" spans="1:27" x14ac:dyDescent="0.25">
      <c r="A13" t="s">
        <v>80</v>
      </c>
      <c r="B13" s="5">
        <v>2397</v>
      </c>
      <c r="D13" s="5">
        <v>3000</v>
      </c>
      <c r="F13" s="5">
        <v>300</v>
      </c>
      <c r="H13" s="5">
        <v>1000</v>
      </c>
      <c r="J13" s="16">
        <v>1000</v>
      </c>
      <c r="L13" s="5">
        <v>1000</v>
      </c>
      <c r="N13" s="5">
        <v>1000</v>
      </c>
      <c r="P13" s="5">
        <v>1000</v>
      </c>
      <c r="R13" s="5">
        <v>3000</v>
      </c>
      <c r="T13" s="16">
        <v>5000</v>
      </c>
    </row>
    <row r="14" spans="1:27" x14ac:dyDescent="0.25">
      <c r="A14" t="s">
        <v>28</v>
      </c>
      <c r="B14" s="5">
        <v>505</v>
      </c>
      <c r="D14" s="5">
        <v>750</v>
      </c>
      <c r="F14" s="5">
        <v>1000</v>
      </c>
      <c r="H14" s="5">
        <v>1000</v>
      </c>
      <c r="J14" s="16">
        <v>1000</v>
      </c>
      <c r="L14" s="5">
        <v>1000</v>
      </c>
      <c r="N14" s="5">
        <v>1000</v>
      </c>
      <c r="P14" s="5">
        <v>1000</v>
      </c>
      <c r="R14" s="5">
        <v>1000</v>
      </c>
      <c r="T14" s="16">
        <v>1000</v>
      </c>
    </row>
    <row r="15" spans="1:27" x14ac:dyDescent="0.25">
      <c r="A15" t="s">
        <v>27</v>
      </c>
      <c r="B15" s="5">
        <v>7505</v>
      </c>
      <c r="D15" s="5">
        <v>7505</v>
      </c>
      <c r="F15" s="5">
        <v>4500</v>
      </c>
      <c r="H15" s="5">
        <v>5000</v>
      </c>
      <c r="J15" s="16">
        <v>5000</v>
      </c>
      <c r="L15" s="5">
        <v>5000</v>
      </c>
      <c r="N15" s="5">
        <v>4500</v>
      </c>
      <c r="P15" s="5">
        <v>4500</v>
      </c>
      <c r="R15" s="5">
        <v>7500</v>
      </c>
      <c r="T15" s="16">
        <v>10000</v>
      </c>
    </row>
    <row r="16" spans="1:27" x14ac:dyDescent="0.25">
      <c r="A16" t="s">
        <v>35</v>
      </c>
      <c r="B16" s="5">
        <v>14655</v>
      </c>
      <c r="D16" s="5">
        <v>14655</v>
      </c>
      <c r="F16" s="5">
        <v>4500</v>
      </c>
      <c r="H16" s="5">
        <v>7000</v>
      </c>
      <c r="J16" s="16">
        <v>7000</v>
      </c>
      <c r="L16" s="5">
        <v>7000</v>
      </c>
      <c r="N16" s="5">
        <v>7000</v>
      </c>
      <c r="P16" s="5">
        <v>7000</v>
      </c>
      <c r="R16" s="5">
        <v>17000</v>
      </c>
      <c r="T16" s="16">
        <v>20000</v>
      </c>
    </row>
    <row r="17" spans="1:27" x14ac:dyDescent="0.25">
      <c r="A17" t="s">
        <v>29</v>
      </c>
      <c r="B17" s="5">
        <v>12717</v>
      </c>
      <c r="D17" s="5">
        <v>14000</v>
      </c>
      <c r="F17" s="5">
        <v>4500</v>
      </c>
      <c r="H17" s="5">
        <v>20000</v>
      </c>
      <c r="J17" s="16">
        <v>20000</v>
      </c>
      <c r="L17" s="5">
        <v>20000</v>
      </c>
      <c r="N17" s="5">
        <v>20000</v>
      </c>
      <c r="P17" s="5">
        <v>20000</v>
      </c>
      <c r="R17" s="5">
        <v>10000</v>
      </c>
      <c r="T17" s="16">
        <v>10000</v>
      </c>
    </row>
    <row r="18" spans="1:27" x14ac:dyDescent="0.25">
      <c r="A18" t="s">
        <v>10</v>
      </c>
      <c r="B18" s="5">
        <v>0</v>
      </c>
      <c r="D18" s="5">
        <v>500</v>
      </c>
      <c r="F18" s="5">
        <v>1000</v>
      </c>
      <c r="H18" s="5">
        <v>500</v>
      </c>
      <c r="J18" s="16">
        <v>500</v>
      </c>
      <c r="L18" s="5">
        <v>500</v>
      </c>
      <c r="N18" s="5">
        <v>500</v>
      </c>
      <c r="P18" s="5">
        <v>500</v>
      </c>
      <c r="R18" s="5">
        <v>500</v>
      </c>
      <c r="T18" s="16">
        <v>500</v>
      </c>
    </row>
    <row r="19" spans="1:27" x14ac:dyDescent="0.25">
      <c r="A19" t="s">
        <v>30</v>
      </c>
      <c r="B19" s="5">
        <v>9889</v>
      </c>
      <c r="D19" s="5">
        <v>12500</v>
      </c>
      <c r="F19" s="5">
        <f>12000+2000</f>
        <v>14000</v>
      </c>
      <c r="H19" s="5">
        <v>15000</v>
      </c>
      <c r="J19" s="16">
        <v>15000</v>
      </c>
      <c r="L19" s="5">
        <v>15000</v>
      </c>
      <c r="N19" s="5">
        <v>15000</v>
      </c>
      <c r="P19" s="5">
        <v>15000</v>
      </c>
      <c r="R19" s="5">
        <v>15000</v>
      </c>
      <c r="S19" s="5" t="s">
        <v>70</v>
      </c>
      <c r="T19" s="16">
        <v>17000</v>
      </c>
    </row>
    <row r="20" spans="1:27" x14ac:dyDescent="0.25">
      <c r="A20" t="s">
        <v>11</v>
      </c>
      <c r="B20" s="5">
        <v>51</v>
      </c>
      <c r="D20" s="5">
        <v>1000</v>
      </c>
      <c r="F20" s="5">
        <v>1500</v>
      </c>
      <c r="H20" s="5">
        <v>1000</v>
      </c>
      <c r="J20" s="16">
        <v>1000</v>
      </c>
      <c r="L20" s="5">
        <v>1000</v>
      </c>
      <c r="N20" s="5">
        <v>1000</v>
      </c>
      <c r="P20" s="5">
        <v>1000</v>
      </c>
      <c r="R20" s="5">
        <v>1000</v>
      </c>
      <c r="T20" s="16">
        <v>1000</v>
      </c>
    </row>
    <row r="21" spans="1:27" x14ac:dyDescent="0.25">
      <c r="A21" t="s">
        <v>12</v>
      </c>
      <c r="B21" s="5">
        <v>2287</v>
      </c>
      <c r="D21" s="5">
        <v>2500</v>
      </c>
      <c r="F21" s="5">
        <v>2000</v>
      </c>
      <c r="H21" s="5">
        <v>2500</v>
      </c>
      <c r="J21" s="16">
        <v>2500</v>
      </c>
      <c r="L21" s="5">
        <v>2500</v>
      </c>
      <c r="N21" s="5">
        <v>2500</v>
      </c>
      <c r="P21" s="5">
        <v>2500</v>
      </c>
      <c r="R21" s="5">
        <v>3000</v>
      </c>
      <c r="T21" s="16">
        <v>5000</v>
      </c>
      <c r="AA21" t="s">
        <v>71</v>
      </c>
    </row>
    <row r="22" spans="1:27" x14ac:dyDescent="0.25">
      <c r="A22" t="s">
        <v>13</v>
      </c>
      <c r="B22" s="5">
        <v>1768</v>
      </c>
      <c r="D22" s="5">
        <v>2500</v>
      </c>
      <c r="F22" s="5">
        <f>6000+1500</f>
        <v>7500</v>
      </c>
      <c r="H22" s="5">
        <f>6000+1500</f>
        <v>7500</v>
      </c>
      <c r="J22" s="16">
        <f>6000+1500</f>
        <v>7500</v>
      </c>
      <c r="L22" s="5">
        <f>6000+1500</f>
        <v>7500</v>
      </c>
      <c r="N22" s="5">
        <f>6000+1500</f>
        <v>7500</v>
      </c>
      <c r="P22" s="5">
        <f>6000+1500</f>
        <v>7500</v>
      </c>
      <c r="R22" s="5">
        <v>10000</v>
      </c>
      <c r="T22" s="16">
        <v>5000</v>
      </c>
    </row>
    <row r="23" spans="1:27" x14ac:dyDescent="0.25">
      <c r="A23" t="s">
        <v>14</v>
      </c>
      <c r="B23" s="5">
        <v>3600</v>
      </c>
      <c r="D23" s="5">
        <v>4200</v>
      </c>
      <c r="F23" s="5">
        <v>2000</v>
      </c>
      <c r="H23" s="5">
        <v>2500</v>
      </c>
      <c r="J23" s="16">
        <v>2500</v>
      </c>
      <c r="L23" s="5">
        <v>2500</v>
      </c>
      <c r="N23" s="5">
        <v>2500</v>
      </c>
      <c r="P23" s="5">
        <v>2500</v>
      </c>
      <c r="R23" s="5">
        <v>4000</v>
      </c>
      <c r="T23" s="16">
        <v>5000</v>
      </c>
    </row>
    <row r="24" spans="1:27" x14ac:dyDescent="0.25">
      <c r="A24" t="s">
        <v>31</v>
      </c>
      <c r="B24" s="6">
        <v>5248</v>
      </c>
      <c r="C24" s="6"/>
      <c r="D24" s="6">
        <v>6500</v>
      </c>
      <c r="E24" s="6"/>
      <c r="F24" s="6">
        <v>6000</v>
      </c>
      <c r="G24" s="6"/>
      <c r="H24" s="6">
        <v>8000</v>
      </c>
      <c r="I24" s="6"/>
      <c r="J24" s="21">
        <v>8000</v>
      </c>
      <c r="K24" s="6"/>
      <c r="L24" s="6">
        <v>8000</v>
      </c>
      <c r="M24" s="6"/>
      <c r="N24" s="6">
        <v>8000</v>
      </c>
      <c r="O24" s="6"/>
      <c r="P24" s="6">
        <v>8000</v>
      </c>
      <c r="Q24" s="6"/>
      <c r="R24" s="6">
        <v>8000</v>
      </c>
      <c r="S24" s="6"/>
      <c r="T24" s="21">
        <v>8000</v>
      </c>
      <c r="U24" s="21"/>
      <c r="V24" s="6"/>
      <c r="X24" s="6"/>
      <c r="Z24" s="6"/>
    </row>
    <row r="25" spans="1:27" x14ac:dyDescent="0.25">
      <c r="A25" s="2" t="s">
        <v>15</v>
      </c>
      <c r="B25" s="5">
        <f>SUM(B12:B24)</f>
        <v>61218</v>
      </c>
      <c r="D25" s="5">
        <f>SUM(D12:D24)</f>
        <v>84610</v>
      </c>
      <c r="F25" s="5">
        <f>SUM(F12:F24)</f>
        <v>51800</v>
      </c>
      <c r="H25" s="5">
        <f>SUM(H12:H24)</f>
        <v>81000</v>
      </c>
      <c r="J25" s="16">
        <f>SUM(J12:J24)</f>
        <v>81000</v>
      </c>
      <c r="L25" s="5">
        <f>SUM(L12:L24)</f>
        <v>81000</v>
      </c>
      <c r="N25" s="5">
        <f>SUM(N12:N24)</f>
        <v>80500</v>
      </c>
      <c r="P25" s="5">
        <f>SUM(P12:P24)</f>
        <v>80500</v>
      </c>
      <c r="R25" s="5">
        <f>SUM(R12:R24)</f>
        <v>95000</v>
      </c>
      <c r="T25" s="16">
        <f>SUM(T12:T24)</f>
        <v>102500</v>
      </c>
    </row>
    <row r="27" spans="1:27" ht="45" x14ac:dyDescent="0.25">
      <c r="A27" s="4" t="s">
        <v>17</v>
      </c>
      <c r="B27" s="12" t="s">
        <v>94</v>
      </c>
      <c r="C27" s="12"/>
      <c r="D27" s="12" t="s">
        <v>79</v>
      </c>
      <c r="E27" s="12"/>
      <c r="F27" s="12" t="s">
        <v>33</v>
      </c>
      <c r="G27" s="12"/>
      <c r="H27" s="12" t="s">
        <v>37</v>
      </c>
      <c r="I27" s="12"/>
      <c r="J27" s="18" t="s">
        <v>64</v>
      </c>
      <c r="K27" s="12"/>
      <c r="L27" s="18" t="s">
        <v>37</v>
      </c>
      <c r="M27" s="12"/>
      <c r="N27" s="12" t="s">
        <v>37</v>
      </c>
      <c r="O27" s="12"/>
      <c r="P27" s="12" t="s">
        <v>37</v>
      </c>
      <c r="Q27" s="12"/>
      <c r="R27" s="18" t="s">
        <v>66</v>
      </c>
      <c r="S27" s="12"/>
      <c r="T27" s="18" t="s">
        <v>81</v>
      </c>
      <c r="U27" s="18"/>
      <c r="V27" s="12"/>
      <c r="X27" s="12"/>
      <c r="Z27" s="12"/>
    </row>
    <row r="28" spans="1:27" x14ac:dyDescent="0.25">
      <c r="A28" t="s">
        <v>18</v>
      </c>
      <c r="B28" s="5">
        <v>96901</v>
      </c>
      <c r="D28" s="5">
        <v>116400</v>
      </c>
      <c r="F28" s="5">
        <v>110000</v>
      </c>
      <c r="H28" s="5">
        <v>160000</v>
      </c>
      <c r="J28" s="16">
        <f>H28</f>
        <v>160000</v>
      </c>
      <c r="L28" s="16">
        <f>J28</f>
        <v>160000</v>
      </c>
      <c r="N28" s="5">
        <f>J28</f>
        <v>160000</v>
      </c>
      <c r="P28" s="5">
        <f>N28</f>
        <v>160000</v>
      </c>
      <c r="R28" s="5">
        <v>138000</v>
      </c>
      <c r="T28" s="16">
        <f>140000*1.15</f>
        <v>161000</v>
      </c>
    </row>
    <row r="29" spans="1:27" x14ac:dyDescent="0.25">
      <c r="A29" t="s">
        <v>36</v>
      </c>
      <c r="B29" s="6">
        <v>7080</v>
      </c>
      <c r="C29" s="6"/>
      <c r="D29" s="6">
        <v>9000</v>
      </c>
      <c r="E29" s="6"/>
      <c r="F29" s="6">
        <v>10500</v>
      </c>
      <c r="G29" s="6"/>
      <c r="H29" s="6">
        <f>H28*0.1</f>
        <v>16000</v>
      </c>
      <c r="I29" s="6"/>
      <c r="J29" s="21">
        <f>H29</f>
        <v>16000</v>
      </c>
      <c r="K29" s="6"/>
      <c r="L29" s="21">
        <f>J29</f>
        <v>16000</v>
      </c>
      <c r="M29" s="6"/>
      <c r="N29" s="6">
        <f>J29</f>
        <v>16000</v>
      </c>
      <c r="O29" s="6"/>
      <c r="P29" s="6">
        <f>N29</f>
        <v>16000</v>
      </c>
      <c r="Q29" s="6"/>
      <c r="R29" s="6">
        <v>12000</v>
      </c>
      <c r="S29" s="6"/>
      <c r="T29" s="21">
        <f>15000*1.15</f>
        <v>17250</v>
      </c>
      <c r="U29" s="21"/>
      <c r="V29" s="6"/>
      <c r="X29" s="6"/>
      <c r="Z29" s="6"/>
    </row>
    <row r="30" spans="1:27" x14ac:dyDescent="0.25">
      <c r="A30" s="2" t="s">
        <v>19</v>
      </c>
      <c r="B30" s="5">
        <f>SUM(B28:B29)</f>
        <v>103981</v>
      </c>
      <c r="D30" s="5">
        <f>SUM(D28:D29)</f>
        <v>125400</v>
      </c>
      <c r="F30" s="5">
        <f>SUM(F28:F29)</f>
        <v>120500</v>
      </c>
      <c r="H30" s="5">
        <f>SUM(H28:H29)</f>
        <v>176000</v>
      </c>
      <c r="J30" s="16">
        <f>SUM(J28:J29)</f>
        <v>176000</v>
      </c>
      <c r="L30" s="5">
        <f>SUM(L28:L29)</f>
        <v>176000</v>
      </c>
      <c r="N30" s="5">
        <f>SUM(N28:N29)</f>
        <v>176000</v>
      </c>
      <c r="P30" s="5">
        <f>SUM(P28:P29)</f>
        <v>176000</v>
      </c>
      <c r="R30" s="5">
        <f>SUM(R28:R29)</f>
        <v>150000</v>
      </c>
      <c r="T30" s="16">
        <f>SUM(T28:T29)</f>
        <v>178250</v>
      </c>
    </row>
    <row r="32" spans="1:27" ht="45" x14ac:dyDescent="0.25">
      <c r="A32" s="4" t="s">
        <v>32</v>
      </c>
      <c r="B32" s="12" t="s">
        <v>94</v>
      </c>
      <c r="C32" s="12"/>
      <c r="D32" s="12" t="s">
        <v>79</v>
      </c>
      <c r="E32" s="12"/>
      <c r="F32" s="12" t="s">
        <v>33</v>
      </c>
      <c r="G32" s="12"/>
      <c r="H32" s="12" t="s">
        <v>37</v>
      </c>
      <c r="I32" s="12"/>
      <c r="J32" s="18" t="s">
        <v>64</v>
      </c>
      <c r="K32" s="12"/>
      <c r="L32" s="18" t="s">
        <v>37</v>
      </c>
      <c r="M32" s="12"/>
      <c r="N32" s="12" t="s">
        <v>37</v>
      </c>
      <c r="O32" s="12"/>
      <c r="P32" s="12" t="s">
        <v>37</v>
      </c>
      <c r="Q32" s="12"/>
      <c r="R32" s="18" t="s">
        <v>66</v>
      </c>
      <c r="S32" s="12"/>
      <c r="T32" s="18"/>
      <c r="U32" s="18"/>
      <c r="V32" s="12"/>
      <c r="X32" s="12"/>
      <c r="Z32" s="12"/>
    </row>
    <row r="33" spans="1:26" hidden="1" x14ac:dyDescent="0.25">
      <c r="B33" s="5">
        <v>43072.02</v>
      </c>
      <c r="D33" s="5">
        <v>50000</v>
      </c>
      <c r="F33" s="8">
        <v>36000</v>
      </c>
      <c r="H33" s="8">
        <f>H34+H35</f>
        <v>41000</v>
      </c>
      <c r="J33" s="22">
        <f>H33</f>
        <v>41000</v>
      </c>
      <c r="L33" s="8">
        <v>41000</v>
      </c>
      <c r="N33" s="8">
        <f>J33</f>
        <v>41000</v>
      </c>
      <c r="P33" s="8">
        <f>H33</f>
        <v>41000</v>
      </c>
      <c r="R33" s="8"/>
      <c r="T33" s="22"/>
      <c r="U33" s="22"/>
    </row>
    <row r="34" spans="1:26" hidden="1" x14ac:dyDescent="0.25">
      <c r="A34" t="s">
        <v>61</v>
      </c>
      <c r="H34" s="5">
        <v>26000</v>
      </c>
      <c r="J34" s="16">
        <v>26000</v>
      </c>
      <c r="L34" s="5">
        <v>26000</v>
      </c>
      <c r="N34" s="5">
        <v>26000</v>
      </c>
      <c r="P34" s="5">
        <v>26000</v>
      </c>
    </row>
    <row r="35" spans="1:26" hidden="1" x14ac:dyDescent="0.25">
      <c r="A35" t="s">
        <v>41</v>
      </c>
      <c r="H35" s="5">
        <v>15000</v>
      </c>
      <c r="J35" s="16">
        <v>15000</v>
      </c>
      <c r="L35" s="5">
        <v>15000</v>
      </c>
      <c r="N35" s="5">
        <v>15000</v>
      </c>
      <c r="P35" s="5">
        <v>15000</v>
      </c>
    </row>
    <row r="36" spans="1:26" x14ac:dyDescent="0.25">
      <c r="A36" s="2" t="s">
        <v>32</v>
      </c>
      <c r="B36" s="5">
        <v>26375</v>
      </c>
      <c r="D36" s="5">
        <v>35000</v>
      </c>
      <c r="F36" s="5">
        <v>36000</v>
      </c>
      <c r="H36" s="5">
        <v>41000</v>
      </c>
      <c r="J36" s="16">
        <v>41000</v>
      </c>
      <c r="L36" s="5">
        <f>SUM(L34:L35)</f>
        <v>41000</v>
      </c>
      <c r="N36" s="5">
        <v>41000</v>
      </c>
      <c r="P36" s="5">
        <v>41000</v>
      </c>
      <c r="R36" s="5">
        <v>35000</v>
      </c>
      <c r="T36" s="16">
        <v>35000</v>
      </c>
    </row>
    <row r="38" spans="1:26" ht="45" x14ac:dyDescent="0.25">
      <c r="A38" s="4" t="s">
        <v>20</v>
      </c>
      <c r="B38" s="12" t="s">
        <v>94</v>
      </c>
      <c r="C38" s="12"/>
      <c r="D38" s="12" t="s">
        <v>79</v>
      </c>
      <c r="E38" s="12"/>
      <c r="F38" s="12" t="s">
        <v>33</v>
      </c>
      <c r="G38" s="12"/>
      <c r="H38" s="12" t="s">
        <v>37</v>
      </c>
      <c r="I38" s="12"/>
      <c r="J38" s="18" t="s">
        <v>64</v>
      </c>
      <c r="K38" s="12"/>
      <c r="L38" s="18" t="s">
        <v>37</v>
      </c>
      <c r="M38" s="12"/>
      <c r="N38" s="12" t="s">
        <v>37</v>
      </c>
      <c r="O38" s="12"/>
      <c r="P38" s="12" t="s">
        <v>37</v>
      </c>
      <c r="Q38" s="12"/>
      <c r="R38" s="18" t="s">
        <v>66</v>
      </c>
      <c r="S38" s="12"/>
      <c r="T38" s="18"/>
      <c r="U38" s="18"/>
      <c r="V38" s="12"/>
      <c r="X38" s="12"/>
      <c r="Z38" s="12"/>
    </row>
    <row r="39" spans="1:26" x14ac:dyDescent="0.25">
      <c r="A39" t="s">
        <v>21</v>
      </c>
      <c r="B39" s="5">
        <v>0</v>
      </c>
      <c r="D39" s="5">
        <v>4600</v>
      </c>
      <c r="F39" s="5">
        <v>4000</v>
      </c>
      <c r="H39" s="5">
        <v>5000</v>
      </c>
      <c r="J39" s="16">
        <v>5500</v>
      </c>
      <c r="L39" s="5">
        <v>5500</v>
      </c>
      <c r="N39" s="5">
        <v>6000</v>
      </c>
      <c r="P39" s="5">
        <v>10000</v>
      </c>
      <c r="R39" s="5">
        <v>5000</v>
      </c>
      <c r="T39" s="16">
        <v>5000</v>
      </c>
    </row>
    <row r="40" spans="1:26" x14ac:dyDescent="0.25">
      <c r="A40" t="s">
        <v>22</v>
      </c>
      <c r="B40" s="21">
        <v>12542</v>
      </c>
      <c r="C40" s="21"/>
      <c r="D40" s="21">
        <v>13000</v>
      </c>
      <c r="E40" s="6"/>
      <c r="F40" s="6">
        <v>10000</v>
      </c>
      <c r="G40" s="6"/>
      <c r="H40" s="6">
        <v>13000</v>
      </c>
      <c r="I40" s="6"/>
      <c r="J40" s="21">
        <v>14000</v>
      </c>
      <c r="K40" s="6"/>
      <c r="L40" s="6">
        <v>14500</v>
      </c>
      <c r="M40" s="6"/>
      <c r="N40" s="6">
        <v>15000</v>
      </c>
      <c r="O40" s="6"/>
      <c r="P40" s="6">
        <v>25000</v>
      </c>
      <c r="Q40" s="6"/>
      <c r="R40" s="6">
        <v>15500</v>
      </c>
      <c r="S40" s="6"/>
      <c r="T40" s="21">
        <v>15000</v>
      </c>
      <c r="U40" s="21"/>
      <c r="V40" s="6"/>
      <c r="X40" s="6"/>
      <c r="Z40" s="6"/>
    </row>
    <row r="41" spans="1:26" x14ac:dyDescent="0.25">
      <c r="A41" s="2" t="s">
        <v>23</v>
      </c>
      <c r="B41" s="5">
        <f>SUM(B39:B40)</f>
        <v>12542</v>
      </c>
      <c r="D41" s="5">
        <f>SUM(D39:D40)</f>
        <v>17600</v>
      </c>
      <c r="F41" s="5">
        <f>SUM(F39:F40)</f>
        <v>14000</v>
      </c>
      <c r="H41" s="5">
        <f>SUM(H39:H40)</f>
        <v>18000</v>
      </c>
      <c r="J41" s="16">
        <f t="shared" ref="J41:P41" si="0">SUM(J39:J40)</f>
        <v>19500</v>
      </c>
      <c r="L41" s="5">
        <f>SUM(L39:L40)</f>
        <v>20000</v>
      </c>
      <c r="N41" s="5">
        <f t="shared" si="0"/>
        <v>21000</v>
      </c>
      <c r="P41" s="5">
        <f t="shared" si="0"/>
        <v>35000</v>
      </c>
      <c r="R41" s="5">
        <f>SUM(R39:R40)</f>
        <v>20500</v>
      </c>
      <c r="T41" s="16">
        <f>SUM(T39:T40)</f>
        <v>20000</v>
      </c>
    </row>
    <row r="43" spans="1:26" x14ac:dyDescent="0.25">
      <c r="A43" s="4" t="s">
        <v>25</v>
      </c>
      <c r="B43" s="5">
        <v>70375</v>
      </c>
      <c r="D43" s="5">
        <v>84450</v>
      </c>
      <c r="F43" s="5">
        <v>84450</v>
      </c>
      <c r="H43" s="5">
        <v>84450</v>
      </c>
      <c r="J43" s="16">
        <v>84450</v>
      </c>
      <c r="L43" s="5">
        <v>84450</v>
      </c>
      <c r="N43" s="5">
        <v>84450</v>
      </c>
      <c r="P43" s="5">
        <v>84450</v>
      </c>
      <c r="R43" s="5">
        <v>84450</v>
      </c>
      <c r="T43" s="16">
        <v>84450</v>
      </c>
    </row>
    <row r="45" spans="1:26" x14ac:dyDescent="0.25">
      <c r="A45" s="2" t="s">
        <v>24</v>
      </c>
      <c r="B45" s="5">
        <f>B41+B36+B30+B25+B43</f>
        <v>274491</v>
      </c>
      <c r="D45" s="6">
        <f>D43+D41+D33+D30+D25</f>
        <v>362060</v>
      </c>
      <c r="E45" s="6"/>
      <c r="F45" s="6">
        <f>F43+F41+F33+F30+F25</f>
        <v>306750</v>
      </c>
      <c r="G45" s="6"/>
      <c r="H45" s="6">
        <f>H43+H41+H33+H30+H25</f>
        <v>400450</v>
      </c>
      <c r="I45" s="6"/>
      <c r="J45" s="21">
        <f>J43+J41+J33+J30+J25</f>
        <v>401950</v>
      </c>
      <c r="K45" s="21"/>
      <c r="L45" s="21">
        <f t="shared" ref="L45" si="1">L43+L41+L33+L30+L25</f>
        <v>402450</v>
      </c>
      <c r="M45" s="6"/>
      <c r="N45" s="6">
        <f>N43+N41+N33+N30+N25</f>
        <v>402950</v>
      </c>
      <c r="O45" s="6"/>
      <c r="P45" s="6">
        <f>P43+P41+P33+P30+P25</f>
        <v>416950</v>
      </c>
      <c r="Q45" s="6"/>
      <c r="R45" s="6">
        <f>R43+R41+R36+R30+R25</f>
        <v>384950</v>
      </c>
      <c r="S45" s="6">
        <f t="shared" ref="S45:T45" si="2">S43+S41+S36+S30+S25</f>
        <v>0</v>
      </c>
      <c r="T45" s="6">
        <f t="shared" si="2"/>
        <v>420200</v>
      </c>
      <c r="U45" s="6"/>
      <c r="V45" s="6"/>
      <c r="X45" s="6"/>
      <c r="Z45" s="6"/>
    </row>
    <row r="47" spans="1:26" ht="15.75" thickBot="1" x14ac:dyDescent="0.3">
      <c r="A47" s="2" t="s">
        <v>26</v>
      </c>
      <c r="B47" s="5">
        <f>B8-B45</f>
        <v>364353</v>
      </c>
      <c r="D47" s="17">
        <f>D8-D45</f>
        <v>288940</v>
      </c>
      <c r="E47" s="17"/>
      <c r="F47" s="17">
        <f>F8-F45</f>
        <v>361458</v>
      </c>
      <c r="G47" s="17"/>
      <c r="H47" s="17">
        <f>H8-H45</f>
        <v>240837.28000000003</v>
      </c>
      <c r="I47" s="17"/>
      <c r="J47" s="23">
        <f>J8-J45</f>
        <v>254149.12</v>
      </c>
      <c r="K47" s="23"/>
      <c r="L47" s="23">
        <f>L8-L45</f>
        <v>259276.64</v>
      </c>
      <c r="M47" s="17"/>
      <c r="N47" s="17">
        <f>N8-N45</f>
        <v>302025.59999999998</v>
      </c>
      <c r="O47" s="17"/>
      <c r="P47" s="17">
        <f>P8-P45</f>
        <v>1069312.96</v>
      </c>
      <c r="Q47" s="17"/>
      <c r="R47" s="17">
        <f>R8-R45</f>
        <v>271149.12</v>
      </c>
      <c r="S47" s="17"/>
      <c r="T47" s="23">
        <f>T8-T45</f>
        <v>281900</v>
      </c>
      <c r="U47" s="23"/>
      <c r="V47" s="17"/>
      <c r="X47" s="17"/>
      <c r="Z47" s="17"/>
    </row>
    <row r="48" spans="1:26" ht="15.75" thickTop="1" x14ac:dyDescent="0.25"/>
  </sheetData>
  <mergeCells count="1">
    <mergeCell ref="A1:P1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0"/>
  <sheetViews>
    <sheetView workbookViewId="0">
      <pane ySplit="3" topLeftCell="A4" activePane="bottomLeft" state="frozen"/>
      <selection pane="bottomLeft" activeCell="L68" sqref="L68"/>
    </sheetView>
  </sheetViews>
  <sheetFormatPr defaultRowHeight="15" x14ac:dyDescent="0.25"/>
  <cols>
    <col min="1" max="1" width="35.85546875" bestFit="1" customWidth="1"/>
    <col min="2" max="3" width="2.7109375" style="5" customWidth="1"/>
    <col min="4" max="4" width="16" style="5" hidden="1" customWidth="1"/>
    <col min="5" max="5" width="2.7109375" style="5" hidden="1" customWidth="1"/>
    <col min="6" max="6" width="16" style="5" hidden="1" customWidth="1"/>
    <col min="7" max="7" width="2.7109375" style="5" hidden="1" customWidth="1"/>
    <col min="8" max="8" width="16" style="5" hidden="1" customWidth="1"/>
    <col min="9" max="9" width="2.7109375" style="5" customWidth="1"/>
    <col min="10" max="10" width="16" style="16" customWidth="1"/>
    <col min="11" max="11" width="2.7109375" style="5" customWidth="1"/>
    <col min="12" max="12" width="16" style="16" customWidth="1"/>
    <col min="13" max="13" width="2.7109375" style="5" customWidth="1"/>
    <col min="14" max="14" width="16" style="16" customWidth="1"/>
    <col min="15" max="15" width="2.7109375" style="5" customWidth="1"/>
    <col min="16" max="16" width="16" style="16" customWidth="1"/>
  </cols>
  <sheetData>
    <row r="1" spans="1:16" ht="18.75" x14ac:dyDescent="0.3">
      <c r="A1" s="44" t="s">
        <v>44</v>
      </c>
      <c r="B1" s="44"/>
      <c r="C1" s="44"/>
      <c r="D1" s="44"/>
      <c r="E1" s="44"/>
      <c r="F1" s="44"/>
      <c r="G1" s="44"/>
      <c r="H1" s="9"/>
      <c r="I1"/>
      <c r="J1" s="9"/>
      <c r="K1"/>
      <c r="L1" s="9"/>
      <c r="M1"/>
      <c r="N1" s="9"/>
      <c r="O1"/>
      <c r="P1" s="9"/>
    </row>
    <row r="2" spans="1:16" s="1" customFormat="1" ht="45" hidden="1" x14ac:dyDescent="0.25">
      <c r="A2" s="33" t="s">
        <v>1</v>
      </c>
      <c r="B2" s="34"/>
      <c r="C2" s="34"/>
      <c r="D2" s="34" t="s">
        <v>33</v>
      </c>
      <c r="E2" s="34"/>
      <c r="F2" s="34" t="s">
        <v>64</v>
      </c>
      <c r="G2" s="34"/>
      <c r="H2" s="34" t="s">
        <v>66</v>
      </c>
      <c r="I2" s="34"/>
      <c r="J2" s="18" t="s">
        <v>78</v>
      </c>
      <c r="K2" s="34"/>
      <c r="L2" s="18"/>
      <c r="M2" s="34"/>
      <c r="N2" s="18"/>
      <c r="O2" s="34"/>
      <c r="P2" s="18"/>
    </row>
    <row r="3" spans="1:16" s="11" customFormat="1" ht="45" x14ac:dyDescent="0.25">
      <c r="A3" s="35" t="s">
        <v>2</v>
      </c>
      <c r="B3" s="34"/>
      <c r="C3" s="34"/>
      <c r="D3" s="34" t="s">
        <v>33</v>
      </c>
      <c r="E3" s="34"/>
      <c r="F3" s="34" t="s">
        <v>64</v>
      </c>
      <c r="G3" s="34"/>
      <c r="H3" s="34" t="s">
        <v>66</v>
      </c>
      <c r="I3" s="34"/>
      <c r="J3" s="18" t="s">
        <v>78</v>
      </c>
      <c r="K3" s="34"/>
      <c r="L3" s="18" t="s">
        <v>94</v>
      </c>
      <c r="M3" s="34"/>
      <c r="N3" s="18" t="s">
        <v>79</v>
      </c>
      <c r="O3" s="34"/>
      <c r="P3" s="18" t="s">
        <v>81</v>
      </c>
    </row>
    <row r="4" spans="1:16" x14ac:dyDescent="0.25">
      <c r="A4" s="24" t="s">
        <v>45</v>
      </c>
      <c r="B4" s="25"/>
      <c r="C4" s="25"/>
      <c r="D4" s="25"/>
      <c r="E4" s="25"/>
      <c r="F4" s="25"/>
      <c r="G4" s="25"/>
      <c r="H4" s="25"/>
      <c r="I4" s="25"/>
      <c r="K4" s="25"/>
      <c r="M4" s="25"/>
      <c r="O4" s="25"/>
    </row>
    <row r="5" spans="1:16" x14ac:dyDescent="0.25">
      <c r="A5" s="24" t="s">
        <v>46</v>
      </c>
      <c r="B5" s="25"/>
      <c r="C5" s="25"/>
      <c r="D5" s="25">
        <v>868426</v>
      </c>
      <c r="E5" s="25"/>
      <c r="F5" s="25">
        <f>157000+5700000</f>
        <v>5857000</v>
      </c>
      <c r="G5" s="25"/>
      <c r="H5" s="25">
        <v>180000</v>
      </c>
      <c r="I5" s="25"/>
      <c r="J5" s="16">
        <v>5380000</v>
      </c>
      <c r="K5" s="25"/>
      <c r="L5" s="16">
        <v>5250909</v>
      </c>
      <c r="M5" s="25"/>
      <c r="N5" s="16">
        <v>5300000</v>
      </c>
      <c r="O5" s="25"/>
      <c r="P5" s="43">
        <v>261482</v>
      </c>
    </row>
    <row r="6" spans="1:16" x14ac:dyDescent="0.25">
      <c r="A6" s="24" t="s">
        <v>47</v>
      </c>
      <c r="B6" s="25"/>
      <c r="C6" s="25"/>
      <c r="D6" s="25">
        <v>56000</v>
      </c>
      <c r="E6" s="25"/>
      <c r="F6" s="25">
        <v>4130000</v>
      </c>
      <c r="G6" s="25"/>
      <c r="H6" s="25">
        <v>0</v>
      </c>
      <c r="I6" s="25"/>
      <c r="J6" s="16">
        <v>0</v>
      </c>
      <c r="K6" s="25"/>
      <c r="L6" s="16">
        <v>4724487</v>
      </c>
      <c r="M6" s="25"/>
      <c r="N6" s="16">
        <v>4724487</v>
      </c>
      <c r="O6" s="25"/>
      <c r="P6" s="43">
        <f>200000+400000</f>
        <v>600000</v>
      </c>
    </row>
    <row r="7" spans="1:16" x14ac:dyDescent="0.25">
      <c r="A7" s="24" t="s">
        <v>48</v>
      </c>
      <c r="B7" s="25"/>
      <c r="C7" s="25"/>
      <c r="D7" s="25">
        <v>25000</v>
      </c>
      <c r="E7" s="25"/>
      <c r="F7" s="25">
        <v>1200000</v>
      </c>
      <c r="G7" s="25"/>
      <c r="H7" s="25">
        <v>0</v>
      </c>
      <c r="I7" s="25"/>
      <c r="J7" s="16">
        <v>0</v>
      </c>
      <c r="K7" s="25"/>
      <c r="L7" s="16">
        <v>0</v>
      </c>
      <c r="M7" s="25"/>
      <c r="N7" s="16">
        <v>0</v>
      </c>
      <c r="O7" s="25"/>
      <c r="P7" s="43">
        <v>0</v>
      </c>
    </row>
    <row r="8" spans="1:16" x14ac:dyDescent="0.25">
      <c r="A8" s="24" t="s">
        <v>68</v>
      </c>
      <c r="B8" s="25"/>
      <c r="C8" s="25"/>
      <c r="D8" s="25"/>
      <c r="E8" s="25"/>
      <c r="F8" s="25">
        <v>0</v>
      </c>
      <c r="G8" s="25"/>
      <c r="H8" s="25">
        <v>2300000</v>
      </c>
      <c r="I8" s="25"/>
      <c r="J8" s="16">
        <v>2300000</v>
      </c>
      <c r="K8" s="25"/>
      <c r="L8" s="16">
        <v>2901731</v>
      </c>
      <c r="M8" s="25"/>
      <c r="N8" s="16">
        <v>2910000</v>
      </c>
      <c r="O8" s="25"/>
      <c r="P8" s="16">
        <v>958005</v>
      </c>
    </row>
    <row r="9" spans="1:16" x14ac:dyDescent="0.25">
      <c r="A9" s="24" t="s">
        <v>49</v>
      </c>
      <c r="B9" s="25"/>
      <c r="C9" s="25"/>
      <c r="D9" s="25">
        <v>500000</v>
      </c>
      <c r="E9" s="25"/>
      <c r="F9" s="25">
        <v>850000</v>
      </c>
      <c r="G9" s="25"/>
      <c r="H9" s="25">
        <v>720000</v>
      </c>
      <c r="I9" s="25"/>
      <c r="J9" s="16">
        <v>360000</v>
      </c>
      <c r="K9" s="25"/>
      <c r="L9" s="16">
        <v>88529</v>
      </c>
      <c r="M9" s="25"/>
      <c r="N9" s="16">
        <v>225000</v>
      </c>
      <c r="O9" s="25"/>
      <c r="P9" s="16">
        <v>500000</v>
      </c>
    </row>
    <row r="10" spans="1:16" x14ac:dyDescent="0.25">
      <c r="A10" s="24" t="s">
        <v>50</v>
      </c>
      <c r="B10" s="25"/>
      <c r="C10" s="25"/>
      <c r="D10" s="25">
        <v>84450</v>
      </c>
      <c r="E10" s="25"/>
      <c r="F10" s="25">
        <v>84450</v>
      </c>
      <c r="G10" s="25"/>
      <c r="H10" s="25">
        <v>84450</v>
      </c>
      <c r="I10" s="25"/>
      <c r="J10" s="16">
        <v>84450</v>
      </c>
      <c r="K10" s="25"/>
      <c r="L10" s="16">
        <v>70375</v>
      </c>
      <c r="M10" s="25"/>
      <c r="N10" s="16">
        <v>84450</v>
      </c>
      <c r="O10" s="25"/>
      <c r="P10" s="16">
        <v>84450</v>
      </c>
    </row>
    <row r="11" spans="1:16" x14ac:dyDescent="0.25">
      <c r="A11" s="24" t="s">
        <v>4</v>
      </c>
      <c r="B11" s="25"/>
      <c r="C11" s="25"/>
      <c r="D11" s="25">
        <v>25000</v>
      </c>
      <c r="E11" s="25"/>
      <c r="F11" s="25">
        <v>27000</v>
      </c>
      <c r="G11" s="25"/>
      <c r="H11" s="25">
        <v>1000</v>
      </c>
      <c r="I11" s="25"/>
      <c r="J11" s="16">
        <v>1000</v>
      </c>
      <c r="K11" s="25"/>
      <c r="L11" s="16">
        <v>123528</v>
      </c>
      <c r="M11" s="25"/>
      <c r="N11" s="16">
        <v>150000</v>
      </c>
      <c r="O11" s="25"/>
      <c r="P11" s="43">
        <v>325000</v>
      </c>
    </row>
    <row r="12" spans="1:16" x14ac:dyDescent="0.25">
      <c r="A12" s="24" t="s">
        <v>5</v>
      </c>
      <c r="B12" s="25"/>
      <c r="C12" s="25"/>
      <c r="D12" s="25">
        <v>0</v>
      </c>
      <c r="E12" s="25"/>
      <c r="F12" s="25">
        <v>1000</v>
      </c>
      <c r="G12" s="25"/>
      <c r="H12" s="25">
        <v>1000</v>
      </c>
      <c r="I12" s="25"/>
      <c r="J12" s="16">
        <v>1000</v>
      </c>
      <c r="K12" s="25"/>
      <c r="L12" s="16">
        <v>1745</v>
      </c>
      <c r="M12" s="25"/>
      <c r="N12" s="16">
        <v>2000</v>
      </c>
      <c r="O12" s="25"/>
      <c r="P12" s="16">
        <v>2000</v>
      </c>
    </row>
    <row r="13" spans="1:16" ht="15.75" thickBot="1" x14ac:dyDescent="0.3">
      <c r="A13" s="26" t="s">
        <v>6</v>
      </c>
      <c r="B13" s="27"/>
      <c r="C13" s="27"/>
      <c r="D13" s="27">
        <f>SUM(D4:D12)</f>
        <v>1558876</v>
      </c>
      <c r="E13" s="27"/>
      <c r="F13" s="27">
        <f>SUM(F5:F12)</f>
        <v>12149450</v>
      </c>
      <c r="G13" s="27"/>
      <c r="H13" s="27">
        <f>SUM(H5:H12)</f>
        <v>3286450</v>
      </c>
      <c r="I13" s="27"/>
      <c r="J13" s="20">
        <f>SUM(J5:J12)</f>
        <v>8126450</v>
      </c>
      <c r="K13" s="27"/>
      <c r="L13" s="20">
        <f>SUM(L5:L12)</f>
        <v>13161304</v>
      </c>
      <c r="M13" s="27"/>
      <c r="N13" s="20">
        <f>SUM(N5:N12)</f>
        <v>13395937</v>
      </c>
      <c r="O13" s="27"/>
      <c r="P13" s="20">
        <f>SUM(P5:P12)</f>
        <v>2730937</v>
      </c>
    </row>
    <row r="14" spans="1:16" ht="15.75" thickTop="1" x14ac:dyDescent="0.25">
      <c r="A14" s="24"/>
      <c r="B14" s="25"/>
      <c r="C14" s="25"/>
      <c r="D14" s="25"/>
      <c r="E14" s="25"/>
      <c r="F14" s="25"/>
      <c r="G14" s="25"/>
      <c r="H14" s="25"/>
      <c r="I14" s="25"/>
      <c r="K14" s="25"/>
      <c r="M14" s="25"/>
      <c r="O14" s="25"/>
    </row>
    <row r="15" spans="1:16" x14ac:dyDescent="0.25">
      <c r="A15" s="28" t="s">
        <v>7</v>
      </c>
      <c r="B15" s="25"/>
      <c r="C15" s="25"/>
      <c r="D15" s="25"/>
      <c r="E15" s="25"/>
      <c r="F15" s="25"/>
      <c r="G15" s="25"/>
      <c r="H15" s="25"/>
      <c r="I15" s="25"/>
      <c r="K15" s="25"/>
      <c r="M15" s="25"/>
      <c r="O15" s="25"/>
    </row>
    <row r="16" spans="1:16" x14ac:dyDescent="0.25">
      <c r="A16" s="29" t="s">
        <v>16</v>
      </c>
      <c r="B16" s="34"/>
      <c r="C16" s="34"/>
      <c r="D16" s="34" t="s">
        <v>33</v>
      </c>
      <c r="E16" s="34"/>
      <c r="F16" s="34" t="s">
        <v>64</v>
      </c>
      <c r="G16" s="34"/>
      <c r="H16" s="34" t="s">
        <v>66</v>
      </c>
      <c r="I16" s="34"/>
      <c r="J16" s="18"/>
      <c r="K16" s="34"/>
      <c r="L16" s="18"/>
      <c r="M16" s="34"/>
      <c r="N16" s="18"/>
      <c r="O16" s="34"/>
      <c r="P16" s="18"/>
    </row>
    <row r="17" spans="1:16" x14ac:dyDescent="0.25">
      <c r="A17" s="24" t="s">
        <v>51</v>
      </c>
      <c r="B17" s="25"/>
      <c r="C17" s="25"/>
      <c r="D17" s="25">
        <v>300</v>
      </c>
      <c r="E17" s="25"/>
      <c r="F17" s="25">
        <v>1000</v>
      </c>
      <c r="G17" s="25"/>
      <c r="H17" s="25">
        <v>10000</v>
      </c>
      <c r="I17" s="25"/>
      <c r="J17" s="16">
        <v>10000</v>
      </c>
      <c r="K17" s="25"/>
      <c r="L17" s="16">
        <v>1563</v>
      </c>
      <c r="M17" s="25"/>
      <c r="N17" s="16">
        <v>1563</v>
      </c>
      <c r="O17" s="25"/>
      <c r="P17" s="16">
        <v>2000</v>
      </c>
    </row>
    <row r="18" spans="1:16" x14ac:dyDescent="0.25">
      <c r="A18" s="24" t="s">
        <v>9</v>
      </c>
      <c r="B18" s="25"/>
      <c r="C18" s="25"/>
      <c r="D18" s="25">
        <v>1000</v>
      </c>
      <c r="E18" s="25"/>
      <c r="F18" s="25">
        <v>1000</v>
      </c>
      <c r="G18" s="25"/>
      <c r="H18" s="25">
        <v>500</v>
      </c>
      <c r="I18" s="25"/>
      <c r="J18" s="16">
        <v>500</v>
      </c>
      <c r="K18" s="25"/>
      <c r="L18" s="16">
        <v>409</v>
      </c>
      <c r="M18" s="25"/>
      <c r="N18" s="16">
        <v>600</v>
      </c>
      <c r="O18" s="25"/>
      <c r="P18" s="16">
        <v>500</v>
      </c>
    </row>
    <row r="19" spans="1:16" x14ac:dyDescent="0.25">
      <c r="A19" s="24" t="s">
        <v>74</v>
      </c>
      <c r="B19" s="25"/>
      <c r="C19" s="25"/>
      <c r="D19" s="25"/>
      <c r="E19" s="25"/>
      <c r="F19" s="25">
        <v>0</v>
      </c>
      <c r="G19" s="25"/>
      <c r="H19" s="25">
        <v>10000</v>
      </c>
      <c r="I19" s="25"/>
      <c r="J19" s="16">
        <v>10000</v>
      </c>
      <c r="K19" s="25"/>
      <c r="L19" s="16">
        <v>0</v>
      </c>
      <c r="M19" s="25"/>
      <c r="N19" s="16">
        <v>22000</v>
      </c>
      <c r="O19" s="25"/>
      <c r="P19" s="16">
        <v>10000</v>
      </c>
    </row>
    <row r="20" spans="1:16" x14ac:dyDescent="0.25">
      <c r="A20" s="24" t="s">
        <v>27</v>
      </c>
      <c r="B20" s="25"/>
      <c r="C20" s="25"/>
      <c r="D20" s="25">
        <v>4500</v>
      </c>
      <c r="E20" s="25"/>
      <c r="F20" s="25">
        <v>5000</v>
      </c>
      <c r="G20" s="25"/>
      <c r="H20" s="25">
        <v>0</v>
      </c>
      <c r="I20" s="25"/>
      <c r="J20" s="16">
        <v>0</v>
      </c>
      <c r="K20" s="25"/>
      <c r="L20" s="16">
        <v>0</v>
      </c>
      <c r="M20" s="25"/>
      <c r="N20" s="16">
        <v>0</v>
      </c>
      <c r="O20" s="25"/>
      <c r="P20" s="16">
        <v>0</v>
      </c>
    </row>
    <row r="21" spans="1:16" x14ac:dyDescent="0.25">
      <c r="A21" s="24" t="s">
        <v>35</v>
      </c>
      <c r="B21" s="25"/>
      <c r="C21" s="25"/>
      <c r="D21" s="25">
        <v>4500</v>
      </c>
      <c r="E21" s="25"/>
      <c r="F21" s="25">
        <v>7000</v>
      </c>
      <c r="G21" s="25"/>
      <c r="H21" s="25">
        <v>5000</v>
      </c>
      <c r="I21" s="25"/>
      <c r="J21" s="16">
        <v>5000</v>
      </c>
      <c r="K21" s="25"/>
      <c r="L21" s="16">
        <v>4795</v>
      </c>
      <c r="M21" s="25"/>
      <c r="N21" s="16">
        <v>4795</v>
      </c>
      <c r="O21" s="25"/>
      <c r="P21" s="16">
        <v>5000</v>
      </c>
    </row>
    <row r="22" spans="1:16" x14ac:dyDescent="0.25">
      <c r="A22" s="24" t="s">
        <v>52</v>
      </c>
      <c r="B22" s="25"/>
      <c r="C22" s="25"/>
      <c r="D22" s="25">
        <v>4500</v>
      </c>
      <c r="E22" s="25"/>
      <c r="F22" s="25">
        <v>20000</v>
      </c>
      <c r="G22" s="25"/>
      <c r="H22" s="25">
        <v>1000</v>
      </c>
      <c r="I22" s="25"/>
      <c r="J22" s="16">
        <v>1000</v>
      </c>
      <c r="K22" s="25"/>
      <c r="L22" s="16">
        <v>0</v>
      </c>
      <c r="M22" s="25"/>
      <c r="N22" s="16">
        <v>0</v>
      </c>
      <c r="O22" s="25"/>
      <c r="P22" s="16">
        <v>0</v>
      </c>
    </row>
    <row r="23" spans="1:16" x14ac:dyDescent="0.25">
      <c r="A23" s="24" t="s">
        <v>30</v>
      </c>
      <c r="B23" s="25"/>
      <c r="C23" s="25"/>
      <c r="D23" s="25">
        <v>14000</v>
      </c>
      <c r="E23" s="25"/>
      <c r="F23" s="25">
        <v>15000</v>
      </c>
      <c r="G23" s="25"/>
      <c r="H23" s="30">
        <v>15000</v>
      </c>
      <c r="I23" s="30"/>
      <c r="J23" s="21">
        <v>15000</v>
      </c>
      <c r="K23" s="30"/>
      <c r="L23" s="21">
        <v>9889</v>
      </c>
      <c r="M23" s="30"/>
      <c r="N23" s="21">
        <v>12500</v>
      </c>
      <c r="O23" s="30"/>
      <c r="P23" s="21">
        <v>17000</v>
      </c>
    </row>
    <row r="24" spans="1:16" x14ac:dyDescent="0.25">
      <c r="A24" s="26" t="s">
        <v>15</v>
      </c>
      <c r="B24" s="25"/>
      <c r="C24" s="25"/>
      <c r="D24" s="25">
        <f>SUM(D17:D23)</f>
        <v>28800</v>
      </c>
      <c r="E24" s="25"/>
      <c r="F24" s="25">
        <f>SUM(F17:F23)</f>
        <v>49000</v>
      </c>
      <c r="G24" s="25"/>
      <c r="H24" s="25">
        <f>SUM(H17:H23)</f>
        <v>41500</v>
      </c>
      <c r="I24" s="25"/>
      <c r="J24" s="16">
        <f>SUM(J17:J23)</f>
        <v>41500</v>
      </c>
      <c r="K24" s="25"/>
      <c r="L24" s="16">
        <f>SUM(L17:L23)</f>
        <v>16656</v>
      </c>
      <c r="M24" s="25"/>
      <c r="N24" s="16">
        <f>SUM(N17:N23)</f>
        <v>41458</v>
      </c>
      <c r="O24" s="25"/>
      <c r="P24" s="16">
        <f>SUM(P17:P23)</f>
        <v>34500</v>
      </c>
    </row>
    <row r="25" spans="1:16" x14ac:dyDescent="0.25">
      <c r="A25" s="24"/>
      <c r="B25" s="25"/>
      <c r="C25" s="25"/>
      <c r="D25" s="25"/>
      <c r="E25" s="25"/>
      <c r="F25" s="25"/>
      <c r="G25" s="25"/>
      <c r="H25" s="25"/>
      <c r="I25" s="25"/>
      <c r="K25" s="25"/>
      <c r="M25" s="25"/>
      <c r="O25" s="25"/>
    </row>
    <row r="26" spans="1:16" x14ac:dyDescent="0.25">
      <c r="A26" s="29" t="s">
        <v>53</v>
      </c>
      <c r="B26" s="34"/>
      <c r="C26" s="34"/>
      <c r="D26" s="34" t="s">
        <v>33</v>
      </c>
      <c r="E26" s="34"/>
      <c r="F26" s="34" t="s">
        <v>64</v>
      </c>
      <c r="G26" s="34"/>
      <c r="H26" s="34" t="s">
        <v>66</v>
      </c>
      <c r="I26" s="34"/>
      <c r="J26" s="18"/>
      <c r="K26" s="34"/>
      <c r="L26" s="18"/>
      <c r="M26" s="34"/>
      <c r="N26" s="18"/>
      <c r="O26" s="34"/>
      <c r="P26" s="18"/>
    </row>
    <row r="27" spans="1:16" x14ac:dyDescent="0.25">
      <c r="A27" s="37" t="s">
        <v>75</v>
      </c>
      <c r="B27" s="38"/>
      <c r="C27" s="38"/>
      <c r="D27" s="38"/>
      <c r="E27" s="38"/>
      <c r="F27" s="38">
        <v>23000</v>
      </c>
      <c r="G27" s="36"/>
      <c r="H27" s="36" t="s">
        <v>76</v>
      </c>
      <c r="I27" s="36"/>
      <c r="J27" s="40">
        <v>0</v>
      </c>
      <c r="K27" s="36"/>
      <c r="L27" s="40"/>
      <c r="M27" s="36"/>
      <c r="N27" s="40"/>
      <c r="O27" s="36"/>
      <c r="P27" s="40"/>
    </row>
    <row r="28" spans="1:16" x14ac:dyDescent="0.25">
      <c r="A28" s="24" t="s">
        <v>72</v>
      </c>
      <c r="B28" s="25"/>
      <c r="C28" s="25"/>
      <c r="D28" s="25">
        <v>9000</v>
      </c>
      <c r="E28" s="25"/>
      <c r="F28" s="25" t="s">
        <v>76</v>
      </c>
      <c r="G28" s="25"/>
      <c r="H28" s="25">
        <f>0.05*H9</f>
        <v>36000</v>
      </c>
      <c r="I28" s="25"/>
      <c r="J28" s="16">
        <v>18000</v>
      </c>
      <c r="K28" s="25"/>
      <c r="L28" s="16">
        <v>4539</v>
      </c>
      <c r="M28" s="25"/>
      <c r="N28" s="16">
        <v>12000</v>
      </c>
      <c r="O28" s="25"/>
      <c r="P28" s="16">
        <v>18000</v>
      </c>
    </row>
    <row r="29" spans="1:16" x14ac:dyDescent="0.25">
      <c r="A29" s="24" t="s">
        <v>54</v>
      </c>
      <c r="B29" s="25"/>
      <c r="C29" s="25"/>
      <c r="D29" s="25">
        <v>34000</v>
      </c>
      <c r="E29" s="25"/>
      <c r="F29" s="25">
        <v>35000</v>
      </c>
      <c r="G29" s="25"/>
      <c r="H29" s="25">
        <v>30000</v>
      </c>
      <c r="I29" s="25"/>
      <c r="J29" s="16">
        <v>15000</v>
      </c>
      <c r="K29" s="25"/>
      <c r="L29" s="16">
        <v>8230</v>
      </c>
      <c r="M29" s="25"/>
      <c r="N29" s="16">
        <v>10000</v>
      </c>
      <c r="O29" s="25"/>
      <c r="P29" s="16">
        <v>25000</v>
      </c>
    </row>
    <row r="30" spans="1:16" x14ac:dyDescent="0.25">
      <c r="A30" s="24" t="s">
        <v>55</v>
      </c>
      <c r="B30" s="25"/>
      <c r="C30" s="25"/>
      <c r="D30" s="25">
        <v>8000</v>
      </c>
      <c r="E30" s="25"/>
      <c r="F30" s="25">
        <f>7500*12</f>
        <v>90000</v>
      </c>
      <c r="G30" s="25"/>
      <c r="H30" s="25">
        <v>115000</v>
      </c>
      <c r="I30" s="25"/>
      <c r="J30" s="16">
        <v>60000</v>
      </c>
      <c r="K30" s="25"/>
      <c r="L30" s="16">
        <v>22200</v>
      </c>
      <c r="M30" s="25"/>
      <c r="N30" s="16">
        <v>38000</v>
      </c>
      <c r="O30" s="25"/>
      <c r="P30" s="16">
        <v>75000</v>
      </c>
    </row>
    <row r="31" spans="1:16" x14ac:dyDescent="0.25">
      <c r="A31" s="24" t="s">
        <v>56</v>
      </c>
      <c r="B31" s="25"/>
      <c r="C31" s="25"/>
      <c r="D31" s="25">
        <v>1800</v>
      </c>
      <c r="E31" s="25"/>
      <c r="F31" s="25">
        <v>500</v>
      </c>
      <c r="G31" s="25"/>
      <c r="H31" s="25">
        <v>0</v>
      </c>
      <c r="I31" s="25"/>
      <c r="J31" s="16">
        <v>0</v>
      </c>
      <c r="K31" s="25"/>
      <c r="L31" s="16">
        <v>50</v>
      </c>
      <c r="M31" s="25"/>
      <c r="N31" s="16">
        <v>50</v>
      </c>
      <c r="O31" s="25"/>
      <c r="P31" s="16">
        <v>1000</v>
      </c>
    </row>
    <row r="32" spans="1:16" x14ac:dyDescent="0.25">
      <c r="A32" s="24" t="s">
        <v>14</v>
      </c>
      <c r="B32" s="25"/>
      <c r="C32" s="25"/>
      <c r="D32" s="25">
        <v>1800</v>
      </c>
      <c r="E32" s="25"/>
      <c r="F32" s="25">
        <v>1000</v>
      </c>
      <c r="G32" s="25"/>
      <c r="H32" s="25">
        <v>0</v>
      </c>
      <c r="I32" s="25"/>
      <c r="J32" s="16">
        <v>0</v>
      </c>
      <c r="K32" s="25"/>
      <c r="L32" s="16">
        <v>0</v>
      </c>
      <c r="M32" s="25"/>
      <c r="N32" s="16">
        <v>0</v>
      </c>
      <c r="O32" s="25"/>
      <c r="P32" s="16">
        <v>0</v>
      </c>
    </row>
    <row r="33" spans="1:16" x14ac:dyDescent="0.25">
      <c r="A33" s="24" t="s">
        <v>57</v>
      </c>
      <c r="B33" s="30"/>
      <c r="C33" s="30"/>
      <c r="D33" s="30">
        <v>19200</v>
      </c>
      <c r="E33" s="30"/>
      <c r="F33" s="30">
        <f>F9*0.065</f>
        <v>55250</v>
      </c>
      <c r="G33" s="30"/>
      <c r="H33" s="30">
        <v>45000</v>
      </c>
      <c r="I33" s="30"/>
      <c r="J33" s="21">
        <v>22500</v>
      </c>
      <c r="K33" s="30"/>
      <c r="L33" s="21">
        <v>9738</v>
      </c>
      <c r="M33" s="30"/>
      <c r="N33" s="21">
        <v>15000</v>
      </c>
      <c r="O33" s="30"/>
      <c r="P33" s="21">
        <v>22500</v>
      </c>
    </row>
    <row r="34" spans="1:16" x14ac:dyDescent="0.25">
      <c r="A34" s="26" t="s">
        <v>58</v>
      </c>
      <c r="B34" s="25"/>
      <c r="C34" s="25"/>
      <c r="D34" s="25">
        <f>SUM(D28:D33)</f>
        <v>73800</v>
      </c>
      <c r="E34" s="25"/>
      <c r="F34" s="25">
        <f>SUM(F28:F33)</f>
        <v>181750</v>
      </c>
      <c r="G34" s="25"/>
      <c r="H34" s="25">
        <f>SUM(H28:H33)</f>
        <v>226000</v>
      </c>
      <c r="I34" s="25"/>
      <c r="J34" s="16">
        <f>SUM(J27:J33)</f>
        <v>115500</v>
      </c>
      <c r="K34" s="25"/>
      <c r="L34" s="16">
        <f>SUM(L28:L33)</f>
        <v>44757</v>
      </c>
      <c r="M34" s="25"/>
      <c r="N34" s="16">
        <f>SUM(N28:N33)</f>
        <v>75050</v>
      </c>
      <c r="O34" s="25"/>
      <c r="P34" s="16">
        <f>SUM(P28:P33)</f>
        <v>141500</v>
      </c>
    </row>
    <row r="35" spans="1:16" x14ac:dyDescent="0.25">
      <c r="A35" s="26"/>
      <c r="B35" s="25"/>
      <c r="C35" s="25"/>
      <c r="D35" s="25"/>
      <c r="E35" s="25"/>
      <c r="F35" s="25"/>
      <c r="G35" s="25"/>
      <c r="H35" s="25"/>
      <c r="I35" s="25"/>
      <c r="K35" s="25"/>
      <c r="M35" s="25"/>
      <c r="O35" s="25"/>
    </row>
    <row r="36" spans="1:16" x14ac:dyDescent="0.25">
      <c r="A36" s="29" t="s">
        <v>17</v>
      </c>
      <c r="B36" s="34"/>
      <c r="C36" s="34"/>
      <c r="D36" s="34" t="s">
        <v>33</v>
      </c>
      <c r="E36" s="34"/>
      <c r="F36" s="34" t="s">
        <v>64</v>
      </c>
      <c r="G36" s="34"/>
      <c r="H36" s="34" t="s">
        <v>66</v>
      </c>
      <c r="I36" s="34"/>
      <c r="J36" s="18"/>
      <c r="K36" s="34"/>
      <c r="L36" s="18"/>
      <c r="M36" s="34"/>
      <c r="N36" s="18"/>
      <c r="O36" s="34"/>
      <c r="P36" s="18"/>
    </row>
    <row r="37" spans="1:16" x14ac:dyDescent="0.25">
      <c r="A37" s="24" t="s">
        <v>18</v>
      </c>
      <c r="B37" s="25"/>
      <c r="C37" s="25"/>
      <c r="D37" s="25">
        <v>110000</v>
      </c>
      <c r="E37" s="25"/>
      <c r="F37" s="25">
        <v>256500</v>
      </c>
      <c r="G37" s="25"/>
      <c r="H37" s="25">
        <v>185000</v>
      </c>
      <c r="I37" s="25"/>
      <c r="J37" s="16">
        <v>185000</v>
      </c>
      <c r="K37" s="25"/>
      <c r="L37" s="16">
        <v>108245</v>
      </c>
      <c r="M37" s="25"/>
      <c r="N37" s="16">
        <v>135000</v>
      </c>
      <c r="O37" s="25"/>
      <c r="P37" s="16">
        <v>235000</v>
      </c>
    </row>
    <row r="38" spans="1:16" x14ac:dyDescent="0.25">
      <c r="A38" s="24" t="s">
        <v>36</v>
      </c>
      <c r="B38" s="30"/>
      <c r="C38" s="30"/>
      <c r="D38" s="30">
        <v>10500</v>
      </c>
      <c r="E38" s="30"/>
      <c r="F38" s="30">
        <f>F37*0.1</f>
        <v>25650</v>
      </c>
      <c r="G38" s="30"/>
      <c r="H38" s="30">
        <v>15000</v>
      </c>
      <c r="I38" s="30"/>
      <c r="J38" s="21">
        <v>15000</v>
      </c>
      <c r="K38" s="30"/>
      <c r="L38" s="21">
        <f>2207+8676</f>
        <v>10883</v>
      </c>
      <c r="M38" s="30"/>
      <c r="N38" s="21">
        <v>13000</v>
      </c>
      <c r="O38" s="30"/>
      <c r="P38" s="21">
        <v>25000</v>
      </c>
    </row>
    <row r="39" spans="1:16" x14ac:dyDescent="0.25">
      <c r="A39" s="26" t="s">
        <v>19</v>
      </c>
      <c r="B39" s="25"/>
      <c r="C39" s="25"/>
      <c r="D39" s="25">
        <f>SUM(D37:D38)</f>
        <v>120500</v>
      </c>
      <c r="E39" s="25"/>
      <c r="F39" s="25">
        <f>SUM(F37:F38)</f>
        <v>282150</v>
      </c>
      <c r="G39" s="25"/>
      <c r="H39" s="25">
        <f>SUM(H37:H38)</f>
        <v>200000</v>
      </c>
      <c r="I39" s="25"/>
      <c r="J39" s="16">
        <f>SUM(J37:J38)</f>
        <v>200000</v>
      </c>
      <c r="K39" s="25"/>
      <c r="L39" s="16">
        <f>SUM(L37:L38)</f>
        <v>119128</v>
      </c>
      <c r="M39" s="25"/>
      <c r="N39" s="16">
        <f>SUM(N37:N38)</f>
        <v>148000</v>
      </c>
      <c r="O39" s="25"/>
      <c r="P39" s="16">
        <f>SUM(P37:P38)</f>
        <v>260000</v>
      </c>
    </row>
    <row r="40" spans="1:16" x14ac:dyDescent="0.25">
      <c r="A40" s="24"/>
      <c r="B40" s="25"/>
      <c r="C40" s="25"/>
      <c r="D40" s="25"/>
      <c r="E40" s="25"/>
      <c r="F40" s="25"/>
      <c r="G40" s="25"/>
      <c r="H40" s="25"/>
      <c r="I40" s="25"/>
      <c r="K40" s="25"/>
      <c r="M40" s="25"/>
      <c r="O40" s="25"/>
    </row>
    <row r="41" spans="1:16" x14ac:dyDescent="0.25">
      <c r="A41" s="29" t="s">
        <v>32</v>
      </c>
      <c r="B41" s="34"/>
      <c r="C41" s="34"/>
      <c r="D41" s="34" t="s">
        <v>33</v>
      </c>
      <c r="E41" s="34"/>
      <c r="F41" s="34" t="s">
        <v>64</v>
      </c>
      <c r="G41" s="34"/>
      <c r="H41" s="34" t="s">
        <v>66</v>
      </c>
      <c r="I41" s="34"/>
      <c r="J41" s="18"/>
      <c r="K41" s="34"/>
      <c r="L41" s="18"/>
      <c r="M41" s="34"/>
      <c r="N41" s="18"/>
      <c r="O41" s="34"/>
      <c r="P41" s="18"/>
    </row>
    <row r="42" spans="1:16" hidden="1" x14ac:dyDescent="0.25">
      <c r="A42" s="24" t="s">
        <v>43</v>
      </c>
      <c r="B42" s="25"/>
      <c r="C42" s="25"/>
      <c r="D42" s="31">
        <v>36000</v>
      </c>
      <c r="E42" s="25"/>
      <c r="F42" s="31">
        <f>F43+F44+F45</f>
        <v>185000</v>
      </c>
      <c r="G42" s="25"/>
      <c r="H42" s="31"/>
      <c r="I42" s="25"/>
      <c r="J42" s="22"/>
      <c r="K42" s="25"/>
      <c r="L42" s="22"/>
      <c r="M42" s="25"/>
      <c r="N42" s="22"/>
      <c r="O42" s="25"/>
      <c r="P42" s="22"/>
    </row>
    <row r="43" spans="1:16" hidden="1" x14ac:dyDescent="0.25">
      <c r="A43" s="24" t="s">
        <v>40</v>
      </c>
      <c r="B43" s="25"/>
      <c r="C43" s="25"/>
      <c r="D43" s="25"/>
      <c r="E43" s="25"/>
      <c r="F43" s="25">
        <v>26000</v>
      </c>
      <c r="G43" s="25"/>
      <c r="H43" s="25"/>
      <c r="I43" s="25"/>
      <c r="K43" s="25"/>
      <c r="M43" s="25"/>
      <c r="O43" s="25"/>
    </row>
    <row r="44" spans="1:16" hidden="1" x14ac:dyDescent="0.25">
      <c r="A44" s="24" t="s">
        <v>41</v>
      </c>
      <c r="B44" s="25"/>
      <c r="C44" s="25"/>
      <c r="D44" s="25"/>
      <c r="E44" s="25"/>
      <c r="F44" s="25">
        <v>15000</v>
      </c>
      <c r="G44" s="25"/>
      <c r="H44" s="25"/>
      <c r="I44" s="25"/>
      <c r="K44" s="25"/>
      <c r="M44" s="25"/>
      <c r="O44" s="25"/>
    </row>
    <row r="45" spans="1:16" hidden="1" x14ac:dyDescent="0.25">
      <c r="A45" s="24" t="s">
        <v>42</v>
      </c>
      <c r="B45" s="25"/>
      <c r="C45" s="30"/>
      <c r="D45" s="30"/>
      <c r="E45" s="30"/>
      <c r="F45" s="30">
        <v>144000</v>
      </c>
      <c r="G45" s="25"/>
      <c r="H45" s="30"/>
      <c r="I45" s="25"/>
      <c r="J45" s="21"/>
      <c r="K45" s="25"/>
      <c r="L45" s="21"/>
      <c r="M45" s="25"/>
      <c r="N45" s="21"/>
      <c r="O45" s="25"/>
      <c r="P45" s="21"/>
    </row>
    <row r="46" spans="1:16" x14ac:dyDescent="0.25">
      <c r="A46" s="26" t="s">
        <v>59</v>
      </c>
      <c r="B46" s="25"/>
      <c r="C46" s="25"/>
      <c r="D46" s="25">
        <f>D42</f>
        <v>36000</v>
      </c>
      <c r="E46" s="25"/>
      <c r="F46" s="25">
        <f>F42</f>
        <v>185000</v>
      </c>
      <c r="G46" s="25"/>
      <c r="H46" s="25">
        <v>110000</v>
      </c>
      <c r="I46" s="25"/>
      <c r="J46" s="16">
        <v>110000</v>
      </c>
      <c r="K46" s="25"/>
      <c r="L46" s="16">
        <v>80510</v>
      </c>
      <c r="M46" s="25"/>
      <c r="N46" s="16">
        <v>100000</v>
      </c>
      <c r="O46" s="25"/>
      <c r="P46" s="16">
        <v>110000</v>
      </c>
    </row>
    <row r="47" spans="1:16" x14ac:dyDescent="0.25">
      <c r="A47" s="24"/>
      <c r="B47" s="25"/>
      <c r="C47" s="25"/>
      <c r="D47" s="25"/>
      <c r="E47" s="25"/>
      <c r="F47" s="25"/>
      <c r="G47" s="25"/>
      <c r="H47" s="25"/>
      <c r="I47" s="25"/>
      <c r="K47" s="25"/>
      <c r="M47" s="25"/>
      <c r="O47" s="25"/>
    </row>
    <row r="48" spans="1:16" x14ac:dyDescent="0.25">
      <c r="A48" s="29" t="s">
        <v>67</v>
      </c>
      <c r="B48" s="34"/>
      <c r="C48" s="34"/>
      <c r="D48" s="34" t="s">
        <v>33</v>
      </c>
      <c r="E48" s="34"/>
      <c r="F48" s="34" t="s">
        <v>64</v>
      </c>
      <c r="G48" s="34"/>
      <c r="H48" s="34" t="s">
        <v>66</v>
      </c>
      <c r="I48" s="34"/>
      <c r="J48" s="18"/>
      <c r="K48" s="34"/>
      <c r="L48" s="18"/>
      <c r="M48" s="34"/>
      <c r="N48" s="18"/>
      <c r="O48" s="34"/>
      <c r="P48" s="18"/>
    </row>
    <row r="49" spans="1:16" x14ac:dyDescent="0.25">
      <c r="A49" s="24" t="s">
        <v>86</v>
      </c>
      <c r="B49" s="25"/>
      <c r="C49" s="32" t="s">
        <v>62</v>
      </c>
      <c r="D49" s="32">
        <v>585000</v>
      </c>
      <c r="E49" s="32"/>
      <c r="F49" s="32">
        <v>14025485</v>
      </c>
      <c r="G49" s="32"/>
      <c r="H49" s="32">
        <v>500000</v>
      </c>
      <c r="I49" s="32"/>
      <c r="J49" s="41">
        <v>500000</v>
      </c>
      <c r="K49" s="32"/>
      <c r="L49" s="41">
        <f>137315-L53</f>
        <v>120610</v>
      </c>
      <c r="M49" s="32"/>
      <c r="N49" s="41">
        <v>200000</v>
      </c>
      <c r="O49" s="32"/>
      <c r="P49" s="42">
        <v>500000</v>
      </c>
    </row>
    <row r="50" spans="1:16" x14ac:dyDescent="0.25">
      <c r="A50" s="24" t="s">
        <v>91</v>
      </c>
      <c r="B50" s="25"/>
      <c r="C50" s="32"/>
      <c r="D50" s="32"/>
      <c r="E50" s="32"/>
      <c r="F50" s="32"/>
      <c r="G50" s="32"/>
      <c r="H50" s="32"/>
      <c r="I50" s="32"/>
      <c r="J50" s="41"/>
      <c r="K50" s="32"/>
      <c r="L50" s="41"/>
      <c r="M50" s="32"/>
      <c r="N50" s="41"/>
      <c r="O50" s="32"/>
      <c r="P50" s="42">
        <v>75000</v>
      </c>
    </row>
    <row r="51" spans="1:16" x14ac:dyDescent="0.25">
      <c r="A51" s="24" t="s">
        <v>93</v>
      </c>
      <c r="B51" s="25"/>
      <c r="C51" s="32"/>
      <c r="D51" s="32"/>
      <c r="E51" s="32"/>
      <c r="F51" s="32"/>
      <c r="G51" s="32"/>
      <c r="H51" s="32"/>
      <c r="I51" s="32"/>
      <c r="J51" s="41"/>
      <c r="K51" s="32"/>
      <c r="L51" s="41"/>
      <c r="M51" s="32"/>
      <c r="N51" s="41"/>
      <c r="O51" s="32"/>
      <c r="P51" s="42">
        <v>10000</v>
      </c>
    </row>
    <row r="52" spans="1:16" x14ac:dyDescent="0.25">
      <c r="A52" s="24" t="s">
        <v>85</v>
      </c>
      <c r="B52" s="25"/>
      <c r="C52" s="32"/>
      <c r="D52" s="32"/>
      <c r="E52" s="32"/>
      <c r="F52" s="32"/>
      <c r="G52" s="32"/>
      <c r="H52" s="32">
        <f>55000+30000</f>
        <v>85000</v>
      </c>
      <c r="I52" s="32"/>
      <c r="J52" s="41">
        <v>85000</v>
      </c>
      <c r="K52" s="32"/>
      <c r="L52" s="41">
        <v>0</v>
      </c>
      <c r="M52" s="32"/>
      <c r="N52" s="41">
        <v>0</v>
      </c>
      <c r="O52" s="32"/>
      <c r="P52" s="42">
        <v>85000</v>
      </c>
    </row>
    <row r="53" spans="1:16" x14ac:dyDescent="0.25">
      <c r="A53" s="24" t="s">
        <v>84</v>
      </c>
      <c r="B53" s="25"/>
      <c r="C53" s="32"/>
      <c r="D53" s="32"/>
      <c r="E53" s="32"/>
      <c r="F53" s="32"/>
      <c r="G53" s="32"/>
      <c r="H53" s="32">
        <v>30000</v>
      </c>
      <c r="I53" s="32"/>
      <c r="J53" s="41">
        <v>30000</v>
      </c>
      <c r="K53" s="32"/>
      <c r="L53" s="41">
        <v>16705</v>
      </c>
      <c r="M53" s="32"/>
      <c r="N53" s="41">
        <v>16705</v>
      </c>
      <c r="O53" s="32"/>
      <c r="P53" s="42">
        <v>20000</v>
      </c>
    </row>
    <row r="54" spans="1:16" x14ac:dyDescent="0.25">
      <c r="A54" s="24" t="s">
        <v>83</v>
      </c>
      <c r="B54" s="25"/>
      <c r="C54" s="32"/>
      <c r="D54" s="32"/>
      <c r="E54" s="32"/>
      <c r="F54" s="32"/>
      <c r="G54" s="32"/>
      <c r="H54" s="32"/>
      <c r="I54" s="32"/>
      <c r="J54" s="41"/>
      <c r="K54" s="32"/>
      <c r="L54" s="41"/>
      <c r="M54" s="32"/>
      <c r="N54" s="41"/>
      <c r="O54" s="32"/>
      <c r="P54" s="42">
        <v>100000</v>
      </c>
    </row>
    <row r="55" spans="1:16" x14ac:dyDescent="0.25">
      <c r="A55" s="24" t="s">
        <v>92</v>
      </c>
      <c r="B55" s="30"/>
      <c r="C55" s="30"/>
      <c r="D55" s="30">
        <v>0</v>
      </c>
      <c r="E55" s="30"/>
      <c r="F55" s="30">
        <v>0</v>
      </c>
      <c r="G55" s="30"/>
      <c r="H55" s="30">
        <v>100000</v>
      </c>
      <c r="I55" s="30"/>
      <c r="J55" s="21">
        <v>100000</v>
      </c>
      <c r="K55" s="30"/>
      <c r="L55" s="21">
        <v>101184</v>
      </c>
      <c r="M55" s="30"/>
      <c r="N55" s="21">
        <v>101184</v>
      </c>
      <c r="O55" s="30"/>
      <c r="P55" s="39">
        <v>75000</v>
      </c>
    </row>
    <row r="56" spans="1:16" x14ac:dyDescent="0.25">
      <c r="A56" s="26" t="s">
        <v>77</v>
      </c>
      <c r="B56" s="25"/>
      <c r="C56" s="25"/>
      <c r="D56" s="25">
        <f>SUM(D49:D55)</f>
        <v>585000</v>
      </c>
      <c r="E56" s="25"/>
      <c r="F56" s="25">
        <f>SUM(F49:F55)</f>
        <v>14025485</v>
      </c>
      <c r="G56" s="25"/>
      <c r="H56" s="25">
        <f>SUM(H49:H55)</f>
        <v>715000</v>
      </c>
      <c r="I56" s="25"/>
      <c r="J56" s="16">
        <f>SUM(J49:J55)</f>
        <v>715000</v>
      </c>
      <c r="K56" s="25"/>
      <c r="L56" s="16">
        <f>SUM(L49:L55)</f>
        <v>238499</v>
      </c>
      <c r="M56" s="25"/>
      <c r="N56" s="16">
        <f>SUM(N49:N55)</f>
        <v>317889</v>
      </c>
      <c r="O56" s="25"/>
      <c r="P56" s="16">
        <f>SUM(P49:P55)</f>
        <v>865000</v>
      </c>
    </row>
    <row r="57" spans="1:16" x14ac:dyDescent="0.25">
      <c r="A57" s="24"/>
      <c r="B57" s="25"/>
      <c r="C57" s="25"/>
      <c r="D57" s="25"/>
      <c r="E57" s="25"/>
      <c r="F57" s="25"/>
      <c r="G57" s="25"/>
      <c r="H57" s="25"/>
      <c r="I57" s="25"/>
      <c r="K57" s="25"/>
      <c r="M57" s="25"/>
      <c r="O57" s="25"/>
    </row>
    <row r="58" spans="1:16" x14ac:dyDescent="0.25">
      <c r="A58" s="29" t="s">
        <v>69</v>
      </c>
      <c r="B58" s="34"/>
      <c r="C58" s="34"/>
      <c r="D58" s="34" t="s">
        <v>33</v>
      </c>
      <c r="E58" s="34"/>
      <c r="F58" s="34" t="s">
        <v>64</v>
      </c>
      <c r="G58" s="34"/>
      <c r="H58" s="34" t="s">
        <v>66</v>
      </c>
      <c r="I58" s="34"/>
      <c r="J58" s="18"/>
      <c r="K58" s="34"/>
      <c r="L58" s="18"/>
      <c r="M58" s="34"/>
      <c r="N58" s="18"/>
      <c r="O58" s="34"/>
      <c r="P58" s="18"/>
    </row>
    <row r="59" spans="1:16" x14ac:dyDescent="0.25">
      <c r="A59" s="24" t="s">
        <v>73</v>
      </c>
      <c r="B59" s="25"/>
      <c r="C59" s="25"/>
      <c r="D59" s="25"/>
      <c r="E59" s="25"/>
      <c r="F59" s="25">
        <v>0</v>
      </c>
      <c r="G59" s="25"/>
      <c r="H59" s="25">
        <v>2412458.5299999998</v>
      </c>
      <c r="I59" s="25"/>
      <c r="J59" s="16">
        <v>2412458.5299999998</v>
      </c>
      <c r="K59" s="25"/>
      <c r="L59" s="16">
        <v>2412421.0099999998</v>
      </c>
      <c r="M59" s="25"/>
      <c r="N59" s="16">
        <v>2412421.0099999998</v>
      </c>
      <c r="O59" s="25"/>
      <c r="P59" s="16">
        <v>2463603</v>
      </c>
    </row>
    <row r="60" spans="1:16" x14ac:dyDescent="0.25">
      <c r="A60" s="24" t="s">
        <v>4</v>
      </c>
      <c r="B60" s="30"/>
      <c r="C60" s="30"/>
      <c r="D60" s="30"/>
      <c r="E60" s="30"/>
      <c r="F60" s="30">
        <v>0</v>
      </c>
      <c r="G60" s="30"/>
      <c r="H60" s="30">
        <f>191644.69+191644.69</f>
        <v>383289.38</v>
      </c>
      <c r="I60" s="30"/>
      <c r="J60" s="21">
        <v>383289.38</v>
      </c>
      <c r="K60" s="30"/>
      <c r="L60" s="21">
        <v>381563.3</v>
      </c>
      <c r="M60" s="30"/>
      <c r="N60" s="21">
        <v>381563.3</v>
      </c>
      <c r="O60" s="30"/>
      <c r="P60" s="21">
        <v>330456</v>
      </c>
    </row>
    <row r="61" spans="1:16" x14ac:dyDescent="0.25">
      <c r="A61" s="24"/>
      <c r="B61" s="25"/>
      <c r="C61" s="25"/>
      <c r="D61" s="25"/>
      <c r="E61" s="25"/>
      <c r="F61" s="25">
        <f>SUM(F59:F60)</f>
        <v>0</v>
      </c>
      <c r="G61" s="25"/>
      <c r="H61" s="25">
        <f>SUM(H59:H60)</f>
        <v>2795747.9099999997</v>
      </c>
      <c r="I61" s="25"/>
      <c r="J61" s="16">
        <f>SUM(J59:J60)</f>
        <v>2795747.9099999997</v>
      </c>
      <c r="K61" s="25"/>
      <c r="L61" s="16">
        <f>SUM(L59:L60)</f>
        <v>2793984.3099999996</v>
      </c>
      <c r="M61" s="25"/>
      <c r="N61" s="16">
        <f>SUM(N59:N60)</f>
        <v>2793984.3099999996</v>
      </c>
      <c r="O61" s="25"/>
      <c r="P61" s="16">
        <f>SUM(P59:P60)</f>
        <v>2794059</v>
      </c>
    </row>
    <row r="62" spans="1:16" x14ac:dyDescent="0.25">
      <c r="A62" s="24"/>
      <c r="B62" s="25"/>
      <c r="C62" s="25"/>
      <c r="D62" s="25"/>
      <c r="E62" s="25"/>
      <c r="F62" s="25"/>
      <c r="G62" s="25"/>
      <c r="H62" s="25"/>
      <c r="I62" s="25"/>
      <c r="K62" s="25"/>
      <c r="M62" s="25"/>
      <c r="O62" s="25"/>
    </row>
    <row r="63" spans="1:16" x14ac:dyDescent="0.25">
      <c r="A63" s="26" t="s">
        <v>24</v>
      </c>
      <c r="B63" s="25"/>
      <c r="C63" s="25"/>
      <c r="D63" s="25">
        <f>+D56+D42+D39+D24</f>
        <v>770300</v>
      </c>
      <c r="E63" s="25"/>
      <c r="F63" s="25">
        <f>+F56+F46+F39+F24+F34</f>
        <v>14723385</v>
      </c>
      <c r="G63" s="25"/>
      <c r="H63" s="25">
        <f>H56+H46+H39+H34+H24+H61</f>
        <v>4088247.9099999997</v>
      </c>
      <c r="I63" s="25"/>
      <c r="J63" s="16">
        <f>J61+J56+J46+J39+J34+J24</f>
        <v>3977747.9099999997</v>
      </c>
      <c r="K63" s="16"/>
      <c r="L63" s="16">
        <f t="shared" ref="L63:N63" si="0">L61+L56+L46+L39+L34+L24</f>
        <v>3293534.3099999996</v>
      </c>
      <c r="M63" s="16"/>
      <c r="N63" s="16">
        <f t="shared" si="0"/>
        <v>3476381.3099999996</v>
      </c>
      <c r="O63" s="25"/>
      <c r="P63" s="16">
        <f>P61+P56+P46+P39+P34+P24</f>
        <v>4205059</v>
      </c>
    </row>
    <row r="64" spans="1:16" x14ac:dyDescent="0.25">
      <c r="A64" s="24"/>
      <c r="B64" s="25"/>
      <c r="C64" s="25"/>
      <c r="D64" s="25"/>
      <c r="E64" s="25"/>
      <c r="F64" s="25"/>
      <c r="G64" s="25"/>
      <c r="H64" s="25"/>
      <c r="I64" s="25"/>
      <c r="K64" s="25"/>
      <c r="M64" s="25"/>
      <c r="O64" s="25"/>
    </row>
    <row r="65" spans="1:16" x14ac:dyDescent="0.25">
      <c r="A65" s="26" t="s">
        <v>26</v>
      </c>
      <c r="B65" s="25"/>
      <c r="C65" s="25"/>
      <c r="D65" s="25">
        <f>D13-D63</f>
        <v>788576</v>
      </c>
      <c r="E65" s="25"/>
      <c r="F65" s="25">
        <f>F13-F63</f>
        <v>-2573935</v>
      </c>
      <c r="G65" s="25"/>
      <c r="H65" s="25">
        <f>H13-H63</f>
        <v>-801797.90999999968</v>
      </c>
      <c r="I65" s="25"/>
      <c r="J65" s="16">
        <f>J13-J63</f>
        <v>4148702.0900000003</v>
      </c>
      <c r="K65" s="25"/>
      <c r="L65" s="16">
        <f>L13-L63</f>
        <v>9867769.6900000013</v>
      </c>
      <c r="M65" s="25"/>
      <c r="N65" s="16">
        <f>N13-N63</f>
        <v>9919555.6900000013</v>
      </c>
      <c r="O65" s="25"/>
      <c r="P65" s="16">
        <f>P13-P63</f>
        <v>-1474122</v>
      </c>
    </row>
    <row r="67" spans="1:16" x14ac:dyDescent="0.25">
      <c r="A67" s="2"/>
    </row>
    <row r="68" spans="1:16" x14ac:dyDescent="0.25">
      <c r="A68" s="2"/>
    </row>
    <row r="70" spans="1:16" x14ac:dyDescent="0.25">
      <c r="A70" s="2"/>
    </row>
  </sheetData>
  <mergeCells count="1">
    <mergeCell ref="A1:G1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Fund</vt:lpstr>
      <vt:lpstr>Capital Projects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Smith</dc:creator>
  <cp:lastModifiedBy>Jason Smith</cp:lastModifiedBy>
  <cp:lastPrinted>2023-02-03T15:28:54Z</cp:lastPrinted>
  <dcterms:created xsi:type="dcterms:W3CDTF">2020-08-28T11:25:54Z</dcterms:created>
  <dcterms:modified xsi:type="dcterms:W3CDTF">2023-08-25T19:14:08Z</dcterms:modified>
</cp:coreProperties>
</file>